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pinel Perid xenoliths" sheetId="4" r:id="rId1"/>
    <sheet name="Garnet Peridotites" sheetId="5" r:id="rId2"/>
    <sheet name="Massif Peridotites" sheetId="6" r:id="rId3"/>
  </sheets>
  <externalReferences>
    <externalReference r:id="rId4"/>
  </externalReferences>
  <definedNames>
    <definedName name="__SiO2">'[1]Massif Peridotites'!$D$2:$D$16384</definedName>
    <definedName name="__TiO2">'Garnet Peridotites'!$F$3:$F$16378</definedName>
    <definedName name="_SiO2">'Spinel Perid xenoliths'!$D$2:$D$16344</definedName>
    <definedName name="_TiO2">'Spinel Perid xenoliths'!$E$2:$E$16344</definedName>
    <definedName name="Al2O3">'Spinel Perid xenoliths'!$F$2:$F$16344</definedName>
    <definedName name="As">'Spinel Perid xenoliths'!$AI$2:$AI$16344</definedName>
    <definedName name="Au">'Spinel Perid xenoliths'!$BY$2:$BY$16344</definedName>
    <definedName name="B">'Spinel Perid xenoliths'!$U$2:$U$16344</definedName>
    <definedName name="Ba">'Spinel Perid xenoliths'!$BC$2:$BC$16344</definedName>
    <definedName name="Be">'Spinel Perid xenoliths'!$T$2:$T$16344</definedName>
    <definedName name="Bi">'Spinel Perid xenoliths'!$CC$2:$CC$16344</definedName>
    <definedName name="Br">'Spinel Perid xenoliths'!$AK$2:$AK$16344</definedName>
    <definedName name="CaO">'Spinel Perid xenoliths'!$N$2:$N$16344</definedName>
    <definedName name="Ce">'Spinel Perid xenoliths'!$BE$2:$BE$16343</definedName>
    <definedName name="Cl">'Spinel Perid xenoliths'!$Y$2:$Y$16344</definedName>
    <definedName name="Co">'Spinel Perid xenoliths'!$AC$2:$AC$16344</definedName>
    <definedName name="Cr">'Spinel Perid xenoliths'!$AB$2:$AB$16344</definedName>
    <definedName name="_xlnm.Criteria">'Spinel Perid xenoliths'!#REF!</definedName>
    <definedName name="Cu">'Spinel Perid xenoliths'!$AE$2:$AE$16344</definedName>
    <definedName name="_xlnm.Database">'Spinel Perid xenoliths'!$BK$1:$BK$401</definedName>
    <definedName name="Dy">'Spinel Perid xenoliths'!$BL$2:$BL$16343</definedName>
    <definedName name="Er">'Spinel Perid xenoliths'!$BN$2:$BN$16343</definedName>
    <definedName name="Eu">'Spinel Perid xenoliths'!$BI$2:$BI$16343</definedName>
    <definedName name="F">'Spinel Perid xenoliths'!$W$2:$W$16344</definedName>
    <definedName name="Fe0">'Spinel Perid xenoliths'!$I$2:$I$16344</definedName>
    <definedName name="Fe2O3">'Spinel Perid xenoliths'!$H$2:$H$16344</definedName>
    <definedName name="FeO">'[1]Massif Peridotites'!$I$2:$I$16384</definedName>
    <definedName name="FeO_total">'Spinel Perid xenoliths'!$J$2:$J$16344</definedName>
    <definedName name="FeOt">'[1]Massif Peridotites'!$J$2:$J$16384</definedName>
    <definedName name="Ga">'Spinel Perid xenoliths'!$AG$2:$AG$16344</definedName>
    <definedName name="Gd">'Spinel Perid xenoliths'!$BJ$2:$BJ$16343</definedName>
    <definedName name="Ge">'Spinel Perid xenoliths'!$AH$2:$AH$16344</definedName>
    <definedName name="Hf">'Spinel Perid xenoliths'!$BR$2:$BR$16343</definedName>
    <definedName name="Hg">'Spinel Perid xenoliths'!$BZ$2:$BZ$16344</definedName>
    <definedName name="Ho">'Spinel Perid xenoliths'!$BM$2:$BM$16343</definedName>
    <definedName name="Ir">'Spinel Perid xenoliths'!$BW$2:$BW$16344</definedName>
    <definedName name="K2O">'Spinel Perid xenoliths'!$P$2:$P$16344</definedName>
    <definedName name="La">'Spinel Perid xenoliths'!$BD$2:$BD$16343</definedName>
    <definedName name="Li">'Spinel Perid xenoliths'!$S$2:$S$16344</definedName>
    <definedName name="Lu">'Spinel Perid xenoliths'!$BQ$2:$BQ$16343</definedName>
    <definedName name="Mg0">'Spinel Perid xenoliths'!$L$2:$L$16344</definedName>
    <definedName name="MgO">'[1]Massif Peridotites'!$L$2:$L$16384</definedName>
    <definedName name="MnO">'Spinel Perid xenoliths'!$K$2:$K$16344</definedName>
    <definedName name="N">'Spinel Perid xenoliths'!#REF!</definedName>
    <definedName name="Na2O">'Spinel Perid xenoliths'!$O$2:$O$16344</definedName>
    <definedName name="Nb">'Spinel Perid xenoliths'!$AP$2:$AP$16344</definedName>
    <definedName name="Nd">'Spinel Perid xenoliths'!$BG$2:$BG$16343</definedName>
    <definedName name="Ni">'Spinel Perid xenoliths'!$AD$2:$AD$16344</definedName>
    <definedName name="Os">'Spinel Perid xenoliths'!$BV$2:$BV$16344</definedName>
    <definedName name="P2O5">'Spinel Perid xenoliths'!$Q$2:$Q$16344</definedName>
    <definedName name="Pb">'Spinel Perid xenoliths'!$CB$2:$CB$16344</definedName>
    <definedName name="Pr">'Spinel Perid xenoliths'!$BF$2:$BF$16343</definedName>
    <definedName name="Pt">'Spinel Perid xenoliths'!$BX$2:$BX$16344</definedName>
    <definedName name="Rb">'Spinel Perid xenoliths'!$AL$2:$AL$16344</definedName>
    <definedName name="Re">'Spinel Perid xenoliths'!$BU$2:$BU$16344</definedName>
    <definedName name="S">'Spinel Perid xenoliths'!$X$2:$X$16344</definedName>
    <definedName name="Sc">'Spinel Perid xenoliths'!$Z$2:$Z$16344</definedName>
    <definedName name="Se">'Spinel Perid xenoliths'!$AJ$2:$AJ$16344</definedName>
    <definedName name="Sm">'Spinel Perid xenoliths'!$BH$2:$BH$16343</definedName>
    <definedName name="Sr">'Spinel Perid xenoliths'!$AM$2:$AM$16344</definedName>
    <definedName name="Ta">'Spinel Perid xenoliths'!$BS$2:$BS$16344</definedName>
    <definedName name="Tb">'Spinel Perid xenoliths'!$BK$2:$BK$16343</definedName>
    <definedName name="Th">'Spinel Perid xenoliths'!$CD$2:$CD$16344</definedName>
    <definedName name="Tl">'Spinel Perid xenoliths'!$CA$2:$CA$16344</definedName>
    <definedName name="Total">'Spinel Perid xenoliths'!$R$2:$R$16344</definedName>
    <definedName name="U">'Spinel Perid xenoliths'!$CE$2:$CE$16344</definedName>
    <definedName name="V">'Spinel Perid xenoliths'!$AA$2:$AA$16344</definedName>
    <definedName name="W">'Spinel Perid xenoliths'!$BT$2:$BT$16344</definedName>
    <definedName name="Y">'Spinel Perid xenoliths'!$AN$2:$AN$16344</definedName>
    <definedName name="Yb">'Spinel Perid xenoliths'!$BP$2:$BP$16343</definedName>
    <definedName name="Zn">'Spinel Perid xenoliths'!$AF$2:$AF$16344</definedName>
    <definedName name="Zr">'Spinel Perid xenoliths'!$AO$2:$AO$16344</definedName>
  </definedNames>
  <calcPr calcId="145621"/>
</workbook>
</file>

<file path=xl/calcChain.xml><?xml version="1.0" encoding="utf-8"?>
<calcChain xmlns="http://schemas.openxmlformats.org/spreadsheetml/2006/main">
  <c r="T370" i="6" l="1"/>
  <c r="T369" i="6"/>
  <c r="T368" i="6"/>
  <c r="T367" i="6"/>
  <c r="T366" i="6"/>
  <c r="T365" i="6"/>
  <c r="T364" i="6"/>
  <c r="T363" i="6"/>
  <c r="T362" i="6"/>
  <c r="T361" i="6"/>
  <c r="T360" i="6"/>
  <c r="T359" i="6"/>
  <c r="T358" i="6"/>
  <c r="T357" i="6"/>
  <c r="T356" i="6"/>
  <c r="T355" i="6"/>
  <c r="T354" i="6"/>
  <c r="T353" i="6"/>
  <c r="J285" i="6"/>
  <c r="T285" i="6" s="1"/>
  <c r="J284" i="6"/>
  <c r="T284" i="6" s="1"/>
  <c r="J283" i="6"/>
  <c r="T283" i="6" s="1"/>
  <c r="J282" i="6"/>
  <c r="S282" i="6" s="1"/>
  <c r="J281" i="6"/>
  <c r="J280" i="6"/>
  <c r="T280" i="6" s="1"/>
  <c r="J279" i="6"/>
  <c r="T279" i="6" s="1"/>
  <c r="T278" i="6"/>
  <c r="J278" i="6"/>
  <c r="S278" i="6" s="1"/>
  <c r="J277" i="6"/>
  <c r="T277" i="6" s="1"/>
  <c r="J276" i="6"/>
  <c r="T276" i="6" s="1"/>
  <c r="J275" i="6"/>
  <c r="T275" i="6" s="1"/>
  <c r="J274" i="6"/>
  <c r="T274" i="6" s="1"/>
  <c r="J273" i="6"/>
  <c r="S272" i="6"/>
  <c r="J272" i="6"/>
  <c r="T272" i="6" s="1"/>
  <c r="T271" i="6"/>
  <c r="J271" i="6"/>
  <c r="S271" i="6" s="1"/>
  <c r="J270" i="6"/>
  <c r="S270" i="6" s="1"/>
  <c r="J269" i="6"/>
  <c r="T269" i="6" s="1"/>
  <c r="S268" i="6"/>
  <c r="J268" i="6"/>
  <c r="T268" i="6" s="1"/>
  <c r="J267" i="6"/>
  <c r="T267" i="6" s="1"/>
  <c r="J266" i="6"/>
  <c r="T266" i="6" s="1"/>
  <c r="J264" i="6"/>
  <c r="J263" i="6"/>
  <c r="T263" i="6" s="1"/>
  <c r="J262" i="6"/>
  <c r="T262" i="6" s="1"/>
  <c r="J261" i="6"/>
  <c r="S261" i="6" s="1"/>
  <c r="J260" i="6"/>
  <c r="T260" i="6" s="1"/>
  <c r="J259" i="6"/>
  <c r="T259" i="6" s="1"/>
  <c r="J258" i="6"/>
  <c r="T258" i="6" s="1"/>
  <c r="J257" i="6"/>
  <c r="S256" i="6"/>
  <c r="J256" i="6"/>
  <c r="T256" i="6" s="1"/>
  <c r="S255" i="6"/>
  <c r="J255" i="6"/>
  <c r="T255" i="6" s="1"/>
  <c r="J254" i="6"/>
  <c r="T254" i="6" s="1"/>
  <c r="J253" i="6"/>
  <c r="S253" i="6" s="1"/>
  <c r="J252" i="6"/>
  <c r="T252" i="6" s="1"/>
  <c r="S251" i="6"/>
  <c r="J251" i="6"/>
  <c r="T251" i="6" s="1"/>
  <c r="T249" i="6"/>
  <c r="S249" i="6"/>
  <c r="T253" i="6" l="1"/>
  <c r="S262" i="6"/>
  <c r="S284" i="6"/>
  <c r="S279" i="6"/>
  <c r="S254" i="6"/>
  <c r="T270" i="6"/>
  <c r="S259" i="6"/>
  <c r="S276" i="6"/>
  <c r="T261" i="6"/>
  <c r="T264" i="6"/>
  <c r="S264" i="6"/>
  <c r="T273" i="6"/>
  <c r="S273" i="6"/>
  <c r="S280" i="6"/>
  <c r="T281" i="6"/>
  <c r="S281" i="6"/>
  <c r="T257" i="6"/>
  <c r="S257" i="6"/>
  <c r="S263" i="6"/>
  <c r="S266" i="6"/>
  <c r="S274" i="6"/>
  <c r="S258" i="6"/>
  <c r="S267" i="6"/>
  <c r="S275" i="6"/>
  <c r="T282" i="6"/>
  <c r="S283" i="6"/>
  <c r="S252" i="6"/>
  <c r="S260" i="6"/>
  <c r="S269" i="6"/>
  <c r="S277" i="6"/>
  <c r="S285" i="6"/>
  <c r="AC3" i="5"/>
  <c r="CT3" i="5"/>
  <c r="CU3" i="5"/>
  <c r="AC4" i="5"/>
  <c r="CT4" i="5"/>
  <c r="CU4" i="5"/>
  <c r="AC5" i="5"/>
  <c r="CT5" i="5"/>
  <c r="CU5" i="5"/>
  <c r="AC6" i="5"/>
  <c r="CT6" i="5"/>
  <c r="CU6" i="5"/>
  <c r="AC7" i="5"/>
  <c r="CT7" i="5"/>
  <c r="CU7" i="5"/>
  <c r="AC8" i="5"/>
  <c r="CT8" i="5"/>
  <c r="CU8" i="5"/>
  <c r="AC9" i="5"/>
  <c r="CT9" i="5"/>
  <c r="CU9" i="5"/>
  <c r="AC10" i="5"/>
  <c r="CT10" i="5"/>
  <c r="CU10" i="5"/>
  <c r="AC11" i="5"/>
  <c r="CT11" i="5"/>
  <c r="CU11" i="5"/>
  <c r="AC12" i="5"/>
  <c r="CT12" i="5"/>
  <c r="CU12" i="5"/>
  <c r="AC13" i="5"/>
  <c r="CT13" i="5"/>
  <c r="CU13" i="5"/>
  <c r="AC14" i="5"/>
  <c r="CT14" i="5"/>
  <c r="CU14" i="5"/>
  <c r="AC15" i="5"/>
  <c r="CT15" i="5"/>
  <c r="CU15" i="5"/>
  <c r="AC16" i="5"/>
  <c r="CT16" i="5"/>
  <c r="CU16" i="5"/>
  <c r="AC17" i="5"/>
  <c r="CT17" i="5"/>
  <c r="CU17" i="5"/>
  <c r="AC18" i="5"/>
  <c r="CT18" i="5"/>
  <c r="CU18" i="5"/>
  <c r="CT19" i="5"/>
  <c r="CU19" i="5"/>
  <c r="CT20" i="5"/>
  <c r="CU20" i="5"/>
  <c r="CT21" i="5"/>
  <c r="CU21" i="5"/>
  <c r="AC23" i="5"/>
  <c r="CT23" i="5"/>
  <c r="CU23" i="5"/>
  <c r="J25" i="5"/>
  <c r="S25" i="5" s="1"/>
  <c r="R25" i="5"/>
  <c r="T25" i="5"/>
  <c r="J26" i="5"/>
  <c r="R26" i="5" s="1"/>
  <c r="S26" i="5"/>
  <c r="T26" i="5"/>
  <c r="J27" i="5"/>
  <c r="R27" i="5"/>
  <c r="S27" i="5"/>
  <c r="T27" i="5"/>
  <c r="J28" i="5"/>
  <c r="T28" i="5"/>
  <c r="J29" i="5"/>
  <c r="R29" i="5"/>
  <c r="S29" i="5"/>
  <c r="T29" i="5"/>
  <c r="J30" i="5"/>
  <c r="R30" i="5" s="1"/>
  <c r="S30" i="5"/>
  <c r="T30" i="5"/>
  <c r="J31" i="5"/>
  <c r="R31" i="5"/>
  <c r="S31" i="5"/>
  <c r="T31" i="5"/>
  <c r="J32" i="5"/>
  <c r="R32" i="5" s="1"/>
  <c r="T32" i="5"/>
  <c r="J33" i="5"/>
  <c r="R33" i="5"/>
  <c r="S33" i="5"/>
  <c r="T33" i="5"/>
  <c r="J34" i="5"/>
  <c r="R34" i="5" s="1"/>
  <c r="S34" i="5"/>
  <c r="T34" i="5"/>
  <c r="J35" i="5"/>
  <c r="R35" i="5"/>
  <c r="S35" i="5"/>
  <c r="T35" i="5"/>
  <c r="J36" i="5"/>
  <c r="T36" i="5"/>
  <c r="J37" i="5"/>
  <c r="R37" i="5"/>
  <c r="S37" i="5"/>
  <c r="T37" i="5"/>
  <c r="J38" i="5"/>
  <c r="T38" i="5"/>
  <c r="J40" i="5"/>
  <c r="R40" i="5"/>
  <c r="S40" i="5"/>
  <c r="T40" i="5"/>
  <c r="J42" i="5"/>
  <c r="R42" i="5" s="1"/>
  <c r="S42" i="5"/>
  <c r="T42" i="5"/>
  <c r="J43" i="5"/>
  <c r="R43" i="5"/>
  <c r="S43" i="5"/>
  <c r="T43" i="5"/>
  <c r="J44" i="5"/>
  <c r="R44" i="5" s="1"/>
  <c r="S44" i="5"/>
  <c r="T44" i="5"/>
  <c r="J45" i="5"/>
  <c r="R45" i="5"/>
  <c r="S45" i="5"/>
  <c r="T45" i="5"/>
  <c r="J46" i="5"/>
  <c r="T46" i="5"/>
  <c r="J47" i="5"/>
  <c r="R47" i="5"/>
  <c r="S47" i="5"/>
  <c r="T47" i="5"/>
  <c r="J48" i="5"/>
  <c r="R48" i="5" s="1"/>
  <c r="S48" i="5"/>
  <c r="T48" i="5"/>
  <c r="R50" i="5"/>
  <c r="S50" i="5"/>
  <c r="T50" i="5"/>
  <c r="AC50" i="5"/>
  <c r="CT50" i="5"/>
  <c r="CU50" i="5"/>
  <c r="S51" i="5"/>
  <c r="T51" i="5"/>
  <c r="AC51" i="5"/>
  <c r="CT51" i="5"/>
  <c r="CU51" i="5"/>
  <c r="S52" i="5"/>
  <c r="T52" i="5"/>
  <c r="AC52" i="5"/>
  <c r="CT52" i="5"/>
  <c r="CU52" i="5"/>
  <c r="S53" i="5"/>
  <c r="T53" i="5"/>
  <c r="AC53" i="5"/>
  <c r="CT53" i="5"/>
  <c r="CU53" i="5"/>
  <c r="S54" i="5"/>
  <c r="T54" i="5"/>
  <c r="AC54" i="5"/>
  <c r="CT54" i="5"/>
  <c r="CU54" i="5"/>
  <c r="S56" i="5"/>
  <c r="T56" i="5"/>
  <c r="AC56" i="5"/>
  <c r="CT56" i="5"/>
  <c r="CU56" i="5"/>
  <c r="S57" i="5"/>
  <c r="T57" i="5"/>
  <c r="AC57" i="5"/>
  <c r="CT57" i="5"/>
  <c r="CU57" i="5"/>
  <c r="S58" i="5"/>
  <c r="T58" i="5"/>
  <c r="AC58" i="5"/>
  <c r="CT58" i="5"/>
  <c r="CU58" i="5"/>
  <c r="S59" i="5"/>
  <c r="T59" i="5"/>
  <c r="AC59" i="5"/>
  <c r="CT59" i="5"/>
  <c r="CU59" i="5"/>
  <c r="S60" i="5"/>
  <c r="T60" i="5"/>
  <c r="AC60" i="5"/>
  <c r="CT60" i="5"/>
  <c r="CU60" i="5"/>
  <c r="S61" i="5"/>
  <c r="T61" i="5"/>
  <c r="AC61" i="5"/>
  <c r="CT61" i="5"/>
  <c r="CU61" i="5"/>
  <c r="S62" i="5"/>
  <c r="T62" i="5"/>
  <c r="AC62" i="5"/>
  <c r="CT62" i="5"/>
  <c r="CU62" i="5"/>
  <c r="S63" i="5"/>
  <c r="T63" i="5"/>
  <c r="AC63" i="5"/>
  <c r="CT63" i="5"/>
  <c r="CU63" i="5"/>
  <c r="S64" i="5"/>
  <c r="T64" i="5"/>
  <c r="AC64" i="5"/>
  <c r="CT64" i="5"/>
  <c r="CU64" i="5"/>
  <c r="S65" i="5"/>
  <c r="T65" i="5"/>
  <c r="AC65" i="5"/>
  <c r="CT65" i="5"/>
  <c r="CU65" i="5"/>
  <c r="S66" i="5"/>
  <c r="T66" i="5"/>
  <c r="CT66" i="5"/>
  <c r="CU66" i="5"/>
  <c r="S67" i="5"/>
  <c r="T67" i="5"/>
  <c r="CT67" i="5"/>
  <c r="CU67" i="5"/>
  <c r="S68" i="5"/>
  <c r="T68" i="5"/>
  <c r="AC68" i="5"/>
  <c r="CT68" i="5"/>
  <c r="CU68" i="5"/>
  <c r="S69" i="5"/>
  <c r="T69" i="5"/>
  <c r="AC69" i="5"/>
  <c r="CT69" i="5"/>
  <c r="CU69" i="5"/>
  <c r="S70" i="5"/>
  <c r="T70" i="5"/>
  <c r="AC70" i="5"/>
  <c r="CT70" i="5"/>
  <c r="CU70" i="5"/>
  <c r="S71" i="5"/>
  <c r="T71" i="5"/>
  <c r="AC71" i="5"/>
  <c r="CT71" i="5"/>
  <c r="CU71" i="5"/>
  <c r="S72" i="5"/>
  <c r="T72" i="5"/>
  <c r="AC72" i="5"/>
  <c r="CT72" i="5"/>
  <c r="CU72" i="5"/>
  <c r="S73" i="5"/>
  <c r="T73" i="5"/>
  <c r="AC73" i="5"/>
  <c r="CT73" i="5"/>
  <c r="CU73" i="5"/>
  <c r="S74" i="5"/>
  <c r="T74" i="5"/>
  <c r="AC74" i="5"/>
  <c r="CT74" i="5"/>
  <c r="CU74" i="5"/>
  <c r="S75" i="5"/>
  <c r="T75" i="5"/>
  <c r="AC75" i="5"/>
  <c r="CT75" i="5"/>
  <c r="CU75" i="5"/>
  <c r="S76" i="5"/>
  <c r="T76" i="5"/>
  <c r="AC76" i="5"/>
  <c r="CT76" i="5"/>
  <c r="CU76" i="5"/>
  <c r="S77" i="5"/>
  <c r="T77" i="5"/>
  <c r="AC77" i="5"/>
  <c r="CT77" i="5"/>
  <c r="CU77" i="5"/>
  <c r="S78" i="5"/>
  <c r="T78" i="5"/>
  <c r="AC78" i="5"/>
  <c r="CT78" i="5"/>
  <c r="CU78" i="5"/>
  <c r="S79" i="5"/>
  <c r="T79" i="5"/>
  <c r="AC79" i="5"/>
  <c r="CT79" i="5"/>
  <c r="CU79" i="5"/>
  <c r="S81" i="5"/>
  <c r="T81" i="5"/>
  <c r="AC81" i="5"/>
  <c r="CT81" i="5"/>
  <c r="CU81" i="5"/>
  <c r="S82" i="5"/>
  <c r="T82" i="5"/>
  <c r="AC82" i="5"/>
  <c r="CT82" i="5"/>
  <c r="CU82" i="5"/>
  <c r="S83" i="5"/>
  <c r="T83" i="5"/>
  <c r="AC83" i="5"/>
  <c r="CT83" i="5"/>
  <c r="CU83" i="5"/>
  <c r="S84" i="5"/>
  <c r="T84" i="5"/>
  <c r="AC84" i="5"/>
  <c r="CT84" i="5"/>
  <c r="CU84" i="5"/>
  <c r="S85" i="5"/>
  <c r="T85" i="5"/>
  <c r="AC85" i="5"/>
  <c r="CT85" i="5"/>
  <c r="CU85" i="5"/>
  <c r="S86" i="5"/>
  <c r="T86" i="5"/>
  <c r="AC86" i="5"/>
  <c r="CT86" i="5"/>
  <c r="CU86" i="5"/>
  <c r="S87" i="5"/>
  <c r="T87" i="5"/>
  <c r="AC87" i="5"/>
  <c r="CT87" i="5"/>
  <c r="CU87" i="5"/>
  <c r="S88" i="5"/>
  <c r="T88" i="5"/>
  <c r="AC88" i="5"/>
  <c r="CT88" i="5"/>
  <c r="CU88" i="5"/>
  <c r="S89" i="5"/>
  <c r="T89" i="5"/>
  <c r="AC89" i="5"/>
  <c r="CT89" i="5"/>
  <c r="CU89" i="5"/>
  <c r="S90" i="5"/>
  <c r="T90" i="5"/>
  <c r="AC90" i="5"/>
  <c r="CT90" i="5"/>
  <c r="CU90" i="5"/>
  <c r="S91" i="5"/>
  <c r="T91" i="5"/>
  <c r="AC91" i="5"/>
  <c r="CT91" i="5"/>
  <c r="CU91" i="5"/>
  <c r="S92" i="5"/>
  <c r="T92" i="5"/>
  <c r="AC92" i="5"/>
  <c r="CT92" i="5"/>
  <c r="CU92" i="5"/>
  <c r="S93" i="5"/>
  <c r="T93" i="5"/>
  <c r="AC93" i="5"/>
  <c r="CT93" i="5"/>
  <c r="CU93" i="5"/>
  <c r="S94" i="5"/>
  <c r="T94" i="5"/>
  <c r="AC94" i="5"/>
  <c r="CT94" i="5"/>
  <c r="CU94" i="5"/>
  <c r="S95" i="5"/>
  <c r="T95" i="5"/>
  <c r="AC95" i="5"/>
  <c r="CT95" i="5"/>
  <c r="CU95" i="5"/>
  <c r="S96" i="5"/>
  <c r="T96" i="5"/>
  <c r="AC96" i="5"/>
  <c r="CT96" i="5"/>
  <c r="CU96" i="5"/>
  <c r="S97" i="5"/>
  <c r="T97" i="5"/>
  <c r="AC97" i="5"/>
  <c r="CT97" i="5"/>
  <c r="CU97" i="5"/>
  <c r="S98" i="5"/>
  <c r="T98" i="5"/>
  <c r="AC98" i="5"/>
  <c r="CT98" i="5"/>
  <c r="CU98" i="5"/>
  <c r="S99" i="5"/>
  <c r="T99" i="5"/>
  <c r="AC99" i="5"/>
  <c r="CT99" i="5"/>
  <c r="CU99" i="5"/>
  <c r="S100" i="5"/>
  <c r="T100" i="5"/>
  <c r="AC100" i="5"/>
  <c r="CT100" i="5"/>
  <c r="CU100" i="5"/>
  <c r="S101" i="5"/>
  <c r="T101" i="5"/>
  <c r="AC101" i="5"/>
  <c r="CT101" i="5"/>
  <c r="CU101" i="5"/>
  <c r="S102" i="5"/>
  <c r="T102" i="5"/>
  <c r="AC102" i="5"/>
  <c r="CT102" i="5"/>
  <c r="CU102" i="5"/>
  <c r="S103" i="5"/>
  <c r="T103" i="5"/>
  <c r="AC103" i="5"/>
  <c r="CT103" i="5"/>
  <c r="CU103" i="5"/>
  <c r="S104" i="5"/>
  <c r="T104" i="5"/>
  <c r="AC104" i="5"/>
  <c r="CT104" i="5"/>
  <c r="CU104" i="5"/>
  <c r="S105" i="5"/>
  <c r="T105" i="5"/>
  <c r="AC105" i="5"/>
  <c r="CT105" i="5"/>
  <c r="CU105" i="5"/>
  <c r="S106" i="5"/>
  <c r="T106" i="5"/>
  <c r="AC106" i="5"/>
  <c r="CT106" i="5"/>
  <c r="CU106" i="5"/>
  <c r="S107" i="5"/>
  <c r="T107" i="5"/>
  <c r="AC107" i="5"/>
  <c r="CT107" i="5"/>
  <c r="CU107" i="5"/>
  <c r="S109" i="5"/>
  <c r="T109" i="5"/>
  <c r="AC109" i="5"/>
  <c r="CT109" i="5"/>
  <c r="CU109" i="5"/>
  <c r="S110" i="5"/>
  <c r="T110" i="5"/>
  <c r="AC110" i="5"/>
  <c r="CT110" i="5"/>
  <c r="CU110" i="5"/>
  <c r="S111" i="5"/>
  <c r="T111" i="5"/>
  <c r="AC111" i="5"/>
  <c r="CT111" i="5"/>
  <c r="CU111" i="5"/>
  <c r="S112" i="5"/>
  <c r="T112" i="5"/>
  <c r="AC112" i="5"/>
  <c r="CT112" i="5"/>
  <c r="CU112" i="5"/>
  <c r="S113" i="5"/>
  <c r="T113" i="5"/>
  <c r="AC113" i="5"/>
  <c r="CT113" i="5"/>
  <c r="CU113" i="5"/>
  <c r="S114" i="5"/>
  <c r="T114" i="5"/>
  <c r="AC114" i="5"/>
  <c r="CT114" i="5"/>
  <c r="CU114" i="5"/>
  <c r="S115" i="5"/>
  <c r="T115" i="5"/>
  <c r="AC115" i="5"/>
  <c r="CT115" i="5"/>
  <c r="CU115" i="5"/>
  <c r="S116" i="5"/>
  <c r="T116" i="5"/>
  <c r="AC116" i="5"/>
  <c r="CT116" i="5"/>
  <c r="CU116" i="5"/>
  <c r="S117" i="5"/>
  <c r="T117" i="5"/>
  <c r="AC117" i="5"/>
  <c r="CT117" i="5"/>
  <c r="CU117" i="5"/>
  <c r="S118" i="5"/>
  <c r="T118" i="5"/>
  <c r="AC118" i="5"/>
  <c r="CT118" i="5"/>
  <c r="CU118" i="5"/>
  <c r="S119" i="5"/>
  <c r="T119" i="5"/>
  <c r="AC119" i="5"/>
  <c r="CT119" i="5"/>
  <c r="CU119" i="5"/>
  <c r="S120" i="5"/>
  <c r="T120" i="5"/>
  <c r="AC120" i="5"/>
  <c r="CT120" i="5"/>
  <c r="CU120" i="5"/>
  <c r="S121" i="5"/>
  <c r="T121" i="5"/>
  <c r="AC121" i="5"/>
  <c r="CT121" i="5"/>
  <c r="CU121" i="5"/>
  <c r="S122" i="5"/>
  <c r="T122" i="5"/>
  <c r="AC122" i="5"/>
  <c r="CT122" i="5"/>
  <c r="CU122" i="5"/>
  <c r="S123" i="5"/>
  <c r="T123" i="5"/>
  <c r="AC123" i="5"/>
  <c r="CT123" i="5"/>
  <c r="CU123" i="5"/>
  <c r="S124" i="5"/>
  <c r="T124" i="5"/>
  <c r="AC124" i="5"/>
  <c r="CT124" i="5"/>
  <c r="CU124" i="5"/>
  <c r="S125" i="5"/>
  <c r="T125" i="5"/>
  <c r="AC125" i="5"/>
  <c r="CT125" i="5"/>
  <c r="CU125" i="5"/>
  <c r="S126" i="5"/>
  <c r="T126" i="5"/>
  <c r="AC126" i="5"/>
  <c r="CT126" i="5"/>
  <c r="CU126" i="5"/>
  <c r="S127" i="5"/>
  <c r="T127" i="5"/>
  <c r="AC127" i="5"/>
  <c r="CT127" i="5"/>
  <c r="CU127" i="5"/>
  <c r="S129" i="5"/>
  <c r="T129" i="5"/>
  <c r="AC129" i="5"/>
  <c r="CT129" i="5"/>
  <c r="CU129" i="5"/>
  <c r="S130" i="5"/>
  <c r="T130" i="5"/>
  <c r="AC130" i="5"/>
  <c r="CT130" i="5"/>
  <c r="CU130" i="5"/>
  <c r="S131" i="5"/>
  <c r="T131" i="5"/>
  <c r="AC131" i="5"/>
  <c r="CT131" i="5"/>
  <c r="CU131" i="5"/>
  <c r="S132" i="5"/>
  <c r="T132" i="5"/>
  <c r="AC132" i="5"/>
  <c r="CT132" i="5"/>
  <c r="CU132" i="5"/>
  <c r="R133" i="5"/>
  <c r="S133" i="5"/>
  <c r="T133" i="5"/>
  <c r="AC133" i="5"/>
  <c r="CT133" i="5"/>
  <c r="CU133" i="5"/>
  <c r="S134" i="5"/>
  <c r="T134" i="5"/>
  <c r="AC134" i="5"/>
  <c r="CT134" i="5"/>
  <c r="CU134" i="5"/>
  <c r="S135" i="5"/>
  <c r="T135" i="5"/>
  <c r="AC135" i="5"/>
  <c r="CT135" i="5"/>
  <c r="CU135" i="5"/>
  <c r="S136" i="5"/>
  <c r="T136" i="5"/>
  <c r="AC136" i="5"/>
  <c r="CT136" i="5"/>
  <c r="CU136" i="5"/>
  <c r="S137" i="5"/>
  <c r="T137" i="5"/>
  <c r="AC137" i="5"/>
  <c r="CT137" i="5"/>
  <c r="CU137" i="5"/>
  <c r="S138" i="5"/>
  <c r="T138" i="5"/>
  <c r="AC138" i="5"/>
  <c r="CT138" i="5"/>
  <c r="CU138" i="5"/>
  <c r="S139" i="5"/>
  <c r="T139" i="5"/>
  <c r="AC139" i="5"/>
  <c r="CT139" i="5"/>
  <c r="CU139" i="5"/>
  <c r="S140" i="5"/>
  <c r="T140" i="5"/>
  <c r="AC140" i="5"/>
  <c r="CT140" i="5"/>
  <c r="CU140" i="5"/>
  <c r="S142" i="5"/>
  <c r="T142" i="5"/>
  <c r="AC142" i="5"/>
  <c r="CT142" i="5"/>
  <c r="CU142" i="5"/>
  <c r="S143" i="5"/>
  <c r="T143" i="5"/>
  <c r="AC143" i="5"/>
  <c r="CT143" i="5"/>
  <c r="CU143" i="5"/>
  <c r="S144" i="5"/>
  <c r="T144" i="5"/>
  <c r="AC144" i="5"/>
  <c r="CT144" i="5"/>
  <c r="CU144" i="5"/>
  <c r="S145" i="5"/>
  <c r="T145" i="5"/>
  <c r="AC145" i="5"/>
  <c r="CT145" i="5"/>
  <c r="CU145" i="5"/>
  <c r="S147" i="5"/>
  <c r="T147" i="5"/>
  <c r="AC147" i="5"/>
  <c r="CT147" i="5"/>
  <c r="CU147" i="5"/>
  <c r="S148" i="5"/>
  <c r="T148" i="5"/>
  <c r="AC148" i="5"/>
  <c r="CT148" i="5"/>
  <c r="CU148" i="5"/>
  <c r="S149" i="5"/>
  <c r="T149" i="5"/>
  <c r="AC149" i="5"/>
  <c r="CT149" i="5"/>
  <c r="CU149" i="5"/>
  <c r="S150" i="5"/>
  <c r="T150" i="5"/>
  <c r="AC150" i="5"/>
  <c r="CT150" i="5"/>
  <c r="CU150" i="5"/>
  <c r="S151" i="5"/>
  <c r="T151" i="5"/>
  <c r="AC151" i="5"/>
  <c r="CT151" i="5"/>
  <c r="CU151" i="5"/>
  <c r="S152" i="5"/>
  <c r="T152" i="5"/>
  <c r="CT152" i="5"/>
  <c r="CU152" i="5"/>
  <c r="S153" i="5"/>
  <c r="T153" i="5"/>
  <c r="AC153" i="5"/>
  <c r="CT153" i="5"/>
  <c r="CU153" i="5"/>
  <c r="S154" i="5"/>
  <c r="T154" i="5"/>
  <c r="AC154" i="5"/>
  <c r="CT154" i="5"/>
  <c r="CU154" i="5"/>
  <c r="S155" i="5"/>
  <c r="T155" i="5"/>
  <c r="AC155" i="5"/>
  <c r="CT155" i="5"/>
  <c r="CU155" i="5"/>
  <c r="S156" i="5"/>
  <c r="T156" i="5"/>
  <c r="AC156" i="5"/>
  <c r="CT156" i="5"/>
  <c r="CU156" i="5"/>
  <c r="S157" i="5"/>
  <c r="T157" i="5"/>
  <c r="AC157" i="5"/>
  <c r="CT157" i="5"/>
  <c r="CU157" i="5"/>
  <c r="S158" i="5"/>
  <c r="T158" i="5"/>
  <c r="AC158" i="5"/>
  <c r="CT158" i="5"/>
  <c r="CU158" i="5"/>
  <c r="S159" i="5"/>
  <c r="T159" i="5"/>
  <c r="AC159" i="5"/>
  <c r="CT159" i="5"/>
  <c r="CU159" i="5"/>
  <c r="S160" i="5"/>
  <c r="T160" i="5"/>
  <c r="AC160" i="5"/>
  <c r="CT160" i="5"/>
  <c r="CU160" i="5"/>
  <c r="S161" i="5"/>
  <c r="T161" i="5"/>
  <c r="AC161" i="5"/>
  <c r="CT161" i="5"/>
  <c r="CU161" i="5"/>
  <c r="S162" i="5"/>
  <c r="T162" i="5"/>
  <c r="AC162" i="5"/>
  <c r="CT162" i="5"/>
  <c r="CU162" i="5"/>
  <c r="S163" i="5"/>
  <c r="T163" i="5"/>
  <c r="AC163" i="5"/>
  <c r="CT163" i="5"/>
  <c r="CU163" i="5"/>
  <c r="S164" i="5"/>
  <c r="T164" i="5"/>
  <c r="AC164" i="5"/>
  <c r="CT164" i="5"/>
  <c r="CU164" i="5"/>
  <c r="S165" i="5"/>
  <c r="T165" i="5"/>
  <c r="AC165" i="5"/>
  <c r="CT165" i="5"/>
  <c r="CU165" i="5"/>
  <c r="S166" i="5"/>
  <c r="T166" i="5"/>
  <c r="AC166" i="5"/>
  <c r="CT166" i="5"/>
  <c r="CU166" i="5"/>
  <c r="S167" i="5"/>
  <c r="T167" i="5"/>
  <c r="AC167" i="5"/>
  <c r="CT167" i="5"/>
  <c r="CU167" i="5"/>
  <c r="S168" i="5"/>
  <c r="T168" i="5"/>
  <c r="AC168" i="5"/>
  <c r="CT168" i="5"/>
  <c r="CU168" i="5"/>
  <c r="S170" i="5"/>
  <c r="T170" i="5"/>
  <c r="AC170" i="5"/>
  <c r="CT170" i="5"/>
  <c r="CU170" i="5"/>
  <c r="S171" i="5"/>
  <c r="T171" i="5"/>
  <c r="AC171" i="5"/>
  <c r="CT171" i="5"/>
  <c r="CU171" i="5"/>
  <c r="S172" i="5"/>
  <c r="T172" i="5"/>
  <c r="AC172" i="5"/>
  <c r="CT172" i="5"/>
  <c r="CU172" i="5"/>
  <c r="S173" i="5"/>
  <c r="T173" i="5"/>
  <c r="AC173" i="5"/>
  <c r="CT173" i="5"/>
  <c r="CU173" i="5"/>
  <c r="S174" i="5"/>
  <c r="T174" i="5"/>
  <c r="AC174" i="5"/>
  <c r="CT174" i="5"/>
  <c r="CU174" i="5"/>
  <c r="S175" i="5"/>
  <c r="T175" i="5"/>
  <c r="AC175" i="5"/>
  <c r="CT175" i="5"/>
  <c r="CU175" i="5"/>
  <c r="S176" i="5"/>
  <c r="T176" i="5"/>
  <c r="AC176" i="5"/>
  <c r="CT176" i="5"/>
  <c r="CU176" i="5"/>
  <c r="S177" i="5"/>
  <c r="T177" i="5"/>
  <c r="AC177" i="5"/>
  <c r="CT177" i="5"/>
  <c r="CU177" i="5"/>
  <c r="S178" i="5"/>
  <c r="T178" i="5"/>
  <c r="AC178" i="5"/>
  <c r="CT178" i="5"/>
  <c r="CU178" i="5"/>
  <c r="S180" i="5"/>
  <c r="T180" i="5"/>
  <c r="CT180" i="5"/>
  <c r="CU180" i="5"/>
  <c r="S181" i="5"/>
  <c r="T181" i="5"/>
  <c r="CT181" i="5"/>
  <c r="CU181" i="5"/>
  <c r="S182" i="5"/>
  <c r="T182" i="5"/>
  <c r="CT182" i="5"/>
  <c r="CU182" i="5"/>
  <c r="S183" i="5"/>
  <c r="T183" i="5"/>
  <c r="CT183" i="5"/>
  <c r="CU183" i="5"/>
  <c r="S185" i="5"/>
  <c r="T185" i="5"/>
  <c r="CT185" i="5"/>
  <c r="CU185" i="5"/>
  <c r="S186" i="5"/>
  <c r="T186" i="5"/>
  <c r="CT186" i="5"/>
  <c r="CU186" i="5"/>
  <c r="S187" i="5"/>
  <c r="T187" i="5"/>
  <c r="CT187" i="5"/>
  <c r="CU187" i="5"/>
  <c r="S188" i="5"/>
  <c r="T188" i="5"/>
  <c r="CT188" i="5"/>
  <c r="CU188" i="5"/>
  <c r="S189" i="5"/>
  <c r="T189" i="5"/>
  <c r="CT189" i="5"/>
  <c r="CU189" i="5"/>
  <c r="S190" i="5"/>
  <c r="T190" i="5"/>
  <c r="CT190" i="5"/>
  <c r="CU190" i="5"/>
  <c r="S191" i="5"/>
  <c r="T191" i="5"/>
  <c r="CT191" i="5"/>
  <c r="CU191" i="5"/>
  <c r="S192" i="5"/>
  <c r="T192" i="5"/>
  <c r="CT192" i="5"/>
  <c r="CU192" i="5"/>
  <c r="S193" i="5"/>
  <c r="T193" i="5"/>
  <c r="CT193" i="5"/>
  <c r="CU193" i="5"/>
  <c r="S194" i="5"/>
  <c r="T194" i="5"/>
  <c r="CT194" i="5"/>
  <c r="CU194" i="5"/>
  <c r="S195" i="5"/>
  <c r="T195" i="5"/>
  <c r="CT195" i="5"/>
  <c r="CU195" i="5"/>
  <c r="S196" i="5"/>
  <c r="T196" i="5"/>
  <c r="CT196" i="5"/>
  <c r="CU196" i="5"/>
  <c r="S197" i="5"/>
  <c r="T197" i="5"/>
  <c r="CT197" i="5"/>
  <c r="CU197" i="5"/>
  <c r="S198" i="5"/>
  <c r="T198" i="5"/>
  <c r="CT198" i="5"/>
  <c r="CU198" i="5"/>
  <c r="S199" i="5"/>
  <c r="T199" i="5"/>
  <c r="CT199" i="5"/>
  <c r="CU199" i="5"/>
  <c r="S200" i="5"/>
  <c r="T200" i="5"/>
  <c r="CT200" i="5"/>
  <c r="CU200" i="5"/>
  <c r="S201" i="5"/>
  <c r="T201" i="5"/>
  <c r="CT201" i="5"/>
  <c r="CU201" i="5"/>
  <c r="S202" i="5"/>
  <c r="T202" i="5"/>
  <c r="CT202" i="5"/>
  <c r="CU202" i="5"/>
  <c r="S203" i="5"/>
  <c r="T203" i="5"/>
  <c r="CT203" i="5"/>
  <c r="CU203" i="5"/>
  <c r="S204" i="5"/>
  <c r="T204" i="5"/>
  <c r="CT204" i="5"/>
  <c r="CU204" i="5"/>
  <c r="S205" i="5"/>
  <c r="T205" i="5"/>
  <c r="CT205" i="5"/>
  <c r="CU205" i="5"/>
  <c r="S206" i="5"/>
  <c r="T206" i="5"/>
  <c r="CT206" i="5"/>
  <c r="CU206" i="5"/>
  <c r="S207" i="5"/>
  <c r="T207" i="5"/>
  <c r="CT207" i="5"/>
  <c r="CU207" i="5"/>
  <c r="S208" i="5"/>
  <c r="T208" i="5"/>
  <c r="CT208" i="5"/>
  <c r="CU208" i="5"/>
  <c r="S209" i="5"/>
  <c r="T209" i="5"/>
  <c r="CT209" i="5"/>
  <c r="CU209" i="5"/>
  <c r="S210" i="5"/>
  <c r="T210" i="5"/>
  <c r="CT210" i="5"/>
  <c r="CU210" i="5"/>
  <c r="S211" i="5"/>
  <c r="T211" i="5"/>
  <c r="CT211" i="5"/>
  <c r="CU211" i="5"/>
  <c r="S212" i="5"/>
  <c r="T212" i="5"/>
  <c r="CT212" i="5"/>
  <c r="CU212" i="5"/>
  <c r="S213" i="5"/>
  <c r="T213" i="5"/>
  <c r="CT213" i="5"/>
  <c r="CU213" i="5"/>
  <c r="S214" i="5"/>
  <c r="T214" i="5"/>
  <c r="CT214" i="5"/>
  <c r="CU214" i="5"/>
  <c r="S215" i="5"/>
  <c r="T215" i="5"/>
  <c r="CT215" i="5"/>
  <c r="CU215" i="5"/>
  <c r="S216" i="5"/>
  <c r="T216" i="5"/>
  <c r="CT216" i="5"/>
  <c r="CU216" i="5"/>
  <c r="S217" i="5"/>
  <c r="T217" i="5"/>
  <c r="CT217" i="5"/>
  <c r="CU217" i="5"/>
  <c r="S218" i="5"/>
  <c r="T218" i="5"/>
  <c r="CT218" i="5"/>
  <c r="CU218" i="5"/>
  <c r="S219" i="5"/>
  <c r="T219" i="5"/>
  <c r="CT219" i="5"/>
  <c r="CU219" i="5"/>
  <c r="S220" i="5"/>
  <c r="T220" i="5"/>
  <c r="CT220" i="5"/>
  <c r="CU220" i="5"/>
  <c r="S221" i="5"/>
  <c r="T221" i="5"/>
  <c r="CT221" i="5"/>
  <c r="CU221" i="5"/>
  <c r="S222" i="5"/>
  <c r="T222" i="5"/>
  <c r="CT222" i="5"/>
  <c r="CU222" i="5"/>
  <c r="S223" i="5"/>
  <c r="T223" i="5"/>
  <c r="CT223" i="5"/>
  <c r="CU223" i="5"/>
  <c r="S224" i="5"/>
  <c r="T224" i="5"/>
  <c r="CT224" i="5"/>
  <c r="CU224" i="5"/>
  <c r="S225" i="5"/>
  <c r="T225" i="5"/>
  <c r="CT225" i="5"/>
  <c r="CU225" i="5"/>
  <c r="S226" i="5"/>
  <c r="T226" i="5"/>
  <c r="CT226" i="5"/>
  <c r="CU226" i="5"/>
  <c r="S227" i="5"/>
  <c r="T227" i="5"/>
  <c r="CT227" i="5"/>
  <c r="CU227" i="5"/>
  <c r="S228" i="5"/>
  <c r="T228" i="5"/>
  <c r="CT228" i="5"/>
  <c r="CU228" i="5"/>
  <c r="S229" i="5"/>
  <c r="T229" i="5"/>
  <c r="CT229" i="5"/>
  <c r="CU229" i="5"/>
  <c r="S230" i="5"/>
  <c r="T230" i="5"/>
  <c r="CT230" i="5"/>
  <c r="CU230" i="5"/>
  <c r="S231" i="5"/>
  <c r="T231" i="5"/>
  <c r="CT231" i="5"/>
  <c r="CU231" i="5"/>
  <c r="S232" i="5"/>
  <c r="T232" i="5"/>
  <c r="CT232" i="5"/>
  <c r="CU232" i="5"/>
  <c r="S233" i="5"/>
  <c r="T233" i="5"/>
  <c r="CT233" i="5"/>
  <c r="CU233" i="5"/>
  <c r="S234" i="5"/>
  <c r="T234" i="5"/>
  <c r="CT234" i="5"/>
  <c r="CU234" i="5"/>
  <c r="S235" i="5"/>
  <c r="T235" i="5"/>
  <c r="CT235" i="5"/>
  <c r="CU235" i="5"/>
  <c r="S236" i="5"/>
  <c r="T236" i="5"/>
  <c r="CT236" i="5"/>
  <c r="CU236" i="5"/>
  <c r="S237" i="5"/>
  <c r="T237" i="5"/>
  <c r="CT237" i="5"/>
  <c r="CU237" i="5"/>
  <c r="S238" i="5"/>
  <c r="T238" i="5"/>
  <c r="CT238" i="5"/>
  <c r="CU238" i="5"/>
  <c r="S239" i="5"/>
  <c r="T239" i="5"/>
  <c r="CT239" i="5"/>
  <c r="CU239" i="5"/>
  <c r="S240" i="5"/>
  <c r="T240" i="5"/>
  <c r="CT240" i="5"/>
  <c r="CU240" i="5"/>
  <c r="S241" i="5"/>
  <c r="T241" i="5"/>
  <c r="CT241" i="5"/>
  <c r="CU241" i="5"/>
  <c r="S242" i="5"/>
  <c r="T242" i="5"/>
  <c r="CT242" i="5"/>
  <c r="CU242" i="5"/>
  <c r="S243" i="5"/>
  <c r="T243" i="5"/>
  <c r="CT243" i="5"/>
  <c r="CU243" i="5"/>
  <c r="S244" i="5"/>
  <c r="T244" i="5"/>
  <c r="CT244" i="5"/>
  <c r="CU244" i="5"/>
  <c r="S245" i="5"/>
  <c r="T245" i="5"/>
  <c r="CT245" i="5"/>
  <c r="CU245" i="5"/>
  <c r="S246" i="5"/>
  <c r="T246" i="5"/>
  <c r="CT246" i="5"/>
  <c r="CU246" i="5"/>
  <c r="S247" i="5"/>
  <c r="T247" i="5"/>
  <c r="CT247" i="5"/>
  <c r="CU247" i="5"/>
  <c r="S248" i="5"/>
  <c r="T248" i="5"/>
  <c r="CT248" i="5"/>
  <c r="CU248" i="5"/>
  <c r="S249" i="5"/>
  <c r="T249" i="5"/>
  <c r="CT249" i="5"/>
  <c r="CU249" i="5"/>
  <c r="S250" i="5"/>
  <c r="T250" i="5"/>
  <c r="CT250" i="5"/>
  <c r="CU250" i="5"/>
  <c r="S251" i="5"/>
  <c r="T251" i="5"/>
  <c r="CT251" i="5"/>
  <c r="CU251" i="5"/>
  <c r="S252" i="5"/>
  <c r="T252" i="5"/>
  <c r="CT252" i="5"/>
  <c r="CU252" i="5"/>
  <c r="S253" i="5"/>
  <c r="T253" i="5"/>
  <c r="CT253" i="5"/>
  <c r="CU253" i="5"/>
  <c r="S254" i="5"/>
  <c r="T254" i="5"/>
  <c r="CT254" i="5"/>
  <c r="CU254" i="5"/>
  <c r="S255" i="5"/>
  <c r="T255" i="5"/>
  <c r="CT255" i="5"/>
  <c r="CU255" i="5"/>
  <c r="S256" i="5"/>
  <c r="T256" i="5"/>
  <c r="CT256" i="5"/>
  <c r="CU256" i="5"/>
  <c r="S257" i="5"/>
  <c r="T257" i="5"/>
  <c r="CT257" i="5"/>
  <c r="CU257" i="5"/>
  <c r="S258" i="5"/>
  <c r="T258" i="5"/>
  <c r="CT258" i="5"/>
  <c r="CU258" i="5"/>
  <c r="S259" i="5"/>
  <c r="T259" i="5"/>
  <c r="CT259" i="5"/>
  <c r="CU259" i="5"/>
  <c r="S261" i="5"/>
  <c r="T261" i="5"/>
  <c r="CT261" i="5"/>
  <c r="CU261" i="5"/>
  <c r="S262" i="5"/>
  <c r="T262" i="5"/>
  <c r="CT262" i="5"/>
  <c r="CU262" i="5"/>
  <c r="S263" i="5"/>
  <c r="T263" i="5"/>
  <c r="CT263" i="5"/>
  <c r="CU263" i="5"/>
  <c r="S264" i="5"/>
  <c r="T264" i="5"/>
  <c r="CT264" i="5"/>
  <c r="CU264" i="5"/>
  <c r="S265" i="5"/>
  <c r="T265" i="5"/>
  <c r="CT265" i="5"/>
  <c r="CU265" i="5"/>
  <c r="S266" i="5"/>
  <c r="T266" i="5"/>
  <c r="CT266" i="5"/>
  <c r="CU266" i="5"/>
  <c r="S267" i="5"/>
  <c r="T267" i="5"/>
  <c r="CT267" i="5"/>
  <c r="CU267" i="5"/>
  <c r="S268" i="5"/>
  <c r="T268" i="5"/>
  <c r="CT268" i="5"/>
  <c r="CU268" i="5"/>
  <c r="S269" i="5"/>
  <c r="T269" i="5"/>
  <c r="CT269" i="5"/>
  <c r="CU269" i="5"/>
  <c r="S270" i="5"/>
  <c r="T270" i="5"/>
  <c r="CT270" i="5"/>
  <c r="CU270" i="5"/>
  <c r="S271" i="5"/>
  <c r="T271" i="5"/>
  <c r="CT271" i="5"/>
  <c r="CU271" i="5"/>
  <c r="S272" i="5"/>
  <c r="T272" i="5"/>
  <c r="CT272" i="5"/>
  <c r="CU272" i="5"/>
  <c r="S273" i="5"/>
  <c r="T273" i="5"/>
  <c r="CT273" i="5"/>
  <c r="CU273" i="5"/>
  <c r="S274" i="5"/>
  <c r="T274" i="5"/>
  <c r="CT274" i="5"/>
  <c r="CU274" i="5"/>
  <c r="S275" i="5"/>
  <c r="T275" i="5"/>
  <c r="CT275" i="5"/>
  <c r="CU275" i="5"/>
  <c r="S276" i="5"/>
  <c r="T276" i="5"/>
  <c r="CT276" i="5"/>
  <c r="CU276" i="5"/>
  <c r="S278" i="5"/>
  <c r="T278" i="5"/>
  <c r="CT278" i="5"/>
  <c r="CU278" i="5"/>
  <c r="S279" i="5"/>
  <c r="T279" i="5"/>
  <c r="CT279" i="5"/>
  <c r="CU279" i="5"/>
  <c r="S280" i="5"/>
  <c r="T280" i="5"/>
  <c r="CT280" i="5"/>
  <c r="CU280" i="5"/>
  <c r="J281" i="5"/>
  <c r="T281" i="5"/>
  <c r="CT281" i="5"/>
  <c r="S283" i="5"/>
  <c r="T283" i="5"/>
  <c r="CT283" i="5"/>
  <c r="CU283" i="5"/>
  <c r="S284" i="5"/>
  <c r="T284" i="5"/>
  <c r="CT284" i="5"/>
  <c r="CU284" i="5"/>
  <c r="S285" i="5"/>
  <c r="T285" i="5"/>
  <c r="CT285" i="5"/>
  <c r="CU285" i="5"/>
  <c r="S286" i="5"/>
  <c r="T286" i="5"/>
  <c r="CT286" i="5"/>
  <c r="CU286" i="5"/>
  <c r="S287" i="5"/>
  <c r="T287" i="5"/>
  <c r="CT287" i="5"/>
  <c r="CU287" i="5"/>
  <c r="S288" i="5"/>
  <c r="T288" i="5"/>
  <c r="CT288" i="5"/>
  <c r="CU288" i="5"/>
  <c r="S289" i="5"/>
  <c r="T289" i="5"/>
  <c r="CT289" i="5"/>
  <c r="CU289" i="5"/>
  <c r="S290" i="5"/>
  <c r="T290" i="5"/>
  <c r="CT290" i="5"/>
  <c r="CU290" i="5"/>
  <c r="S291" i="5"/>
  <c r="T291" i="5"/>
  <c r="CT291" i="5"/>
  <c r="CU291" i="5"/>
  <c r="S293" i="5"/>
  <c r="T293" i="5"/>
  <c r="CT293" i="5"/>
  <c r="CU293" i="5"/>
  <c r="S294" i="5"/>
  <c r="T294" i="5"/>
  <c r="CT294" i="5"/>
  <c r="CU294" i="5"/>
  <c r="S295" i="5"/>
  <c r="T295" i="5"/>
  <c r="CT295" i="5"/>
  <c r="CU295" i="5"/>
  <c r="S296" i="5"/>
  <c r="T296" i="5"/>
  <c r="CT296" i="5"/>
  <c r="CU296" i="5"/>
  <c r="S297" i="5"/>
  <c r="T297" i="5"/>
  <c r="CT297" i="5"/>
  <c r="CU297" i="5"/>
  <c r="S298" i="5"/>
  <c r="T298" i="5"/>
  <c r="CT298" i="5"/>
  <c r="CU298" i="5"/>
  <c r="S299" i="5"/>
  <c r="T299" i="5"/>
  <c r="CT299" i="5"/>
  <c r="CU299" i="5"/>
  <c r="S300" i="5"/>
  <c r="T300" i="5"/>
  <c r="CT300" i="5"/>
  <c r="CU300" i="5"/>
  <c r="S301" i="5"/>
  <c r="T301" i="5"/>
  <c r="CT301" i="5"/>
  <c r="CU301" i="5"/>
  <c r="S302" i="5"/>
  <c r="T302" i="5"/>
  <c r="CT302" i="5"/>
  <c r="CU302" i="5"/>
  <c r="S303" i="5"/>
  <c r="T303" i="5"/>
  <c r="CT303" i="5"/>
  <c r="CU303" i="5"/>
  <c r="S304" i="5"/>
  <c r="T304" i="5"/>
  <c r="CT304" i="5"/>
  <c r="CU304" i="5"/>
  <c r="S305" i="5"/>
  <c r="T305" i="5"/>
  <c r="CT305" i="5"/>
  <c r="CU305" i="5"/>
  <c r="S306" i="5"/>
  <c r="T306" i="5"/>
  <c r="CT306" i="5"/>
  <c r="CU306" i="5"/>
  <c r="S307" i="5"/>
  <c r="T307" i="5"/>
  <c r="CT307" i="5"/>
  <c r="CU307" i="5"/>
  <c r="S308" i="5"/>
  <c r="T308" i="5"/>
  <c r="CT308" i="5"/>
  <c r="CU308" i="5"/>
  <c r="S309" i="5"/>
  <c r="T309" i="5"/>
  <c r="CT309" i="5"/>
  <c r="CU309" i="5"/>
  <c r="S310" i="5"/>
  <c r="T310" i="5"/>
  <c r="CT310" i="5"/>
  <c r="CU310" i="5"/>
  <c r="S311" i="5"/>
  <c r="T311" i="5"/>
  <c r="CT311" i="5"/>
  <c r="CU311" i="5"/>
  <c r="S312" i="5"/>
  <c r="T312" i="5"/>
  <c r="CT312" i="5"/>
  <c r="CU312" i="5"/>
  <c r="S313" i="5"/>
  <c r="T313" i="5"/>
  <c r="CT313" i="5"/>
  <c r="CU313" i="5"/>
  <c r="S314" i="5"/>
  <c r="T314" i="5"/>
  <c r="CT314" i="5"/>
  <c r="CU314" i="5"/>
  <c r="S315" i="5"/>
  <c r="T315" i="5"/>
  <c r="CT315" i="5"/>
  <c r="CU315" i="5"/>
  <c r="S316" i="5"/>
  <c r="T316" i="5"/>
  <c r="CT316" i="5"/>
  <c r="CU316" i="5"/>
  <c r="S317" i="5"/>
  <c r="T317" i="5"/>
  <c r="CT317" i="5"/>
  <c r="CU317" i="5"/>
  <c r="S318" i="5"/>
  <c r="T318" i="5"/>
  <c r="CT318" i="5"/>
  <c r="CU318" i="5"/>
  <c r="S319" i="5"/>
  <c r="T319" i="5"/>
  <c r="CT319" i="5"/>
  <c r="CU319" i="5"/>
  <c r="S320" i="5"/>
  <c r="T320" i="5"/>
  <c r="CT320" i="5"/>
  <c r="CU320" i="5"/>
  <c r="S321" i="5"/>
  <c r="T321" i="5"/>
  <c r="CT321" i="5"/>
  <c r="CU321" i="5"/>
  <c r="S322" i="5"/>
  <c r="T322" i="5"/>
  <c r="CT322" i="5"/>
  <c r="CU322" i="5"/>
  <c r="S323" i="5"/>
  <c r="T323" i="5"/>
  <c r="CT323" i="5"/>
  <c r="CU323" i="5"/>
  <c r="S324" i="5"/>
  <c r="T324" i="5"/>
  <c r="CT324" i="5"/>
  <c r="CU324" i="5"/>
  <c r="S325" i="5"/>
  <c r="T325" i="5"/>
  <c r="CT325" i="5"/>
  <c r="CU325" i="5"/>
  <c r="S326" i="5"/>
  <c r="T326" i="5"/>
  <c r="CT326" i="5"/>
  <c r="CU326" i="5"/>
  <c r="S327" i="5"/>
  <c r="T327" i="5"/>
  <c r="CT327" i="5"/>
  <c r="CU327" i="5"/>
  <c r="S328" i="5"/>
  <c r="T328" i="5"/>
  <c r="CT328" i="5"/>
  <c r="CU328" i="5"/>
  <c r="S329" i="5"/>
  <c r="T329" i="5"/>
  <c r="CT329" i="5"/>
  <c r="CU329" i="5"/>
  <c r="S330" i="5"/>
  <c r="T330" i="5"/>
  <c r="CT330" i="5"/>
  <c r="CU330" i="5"/>
  <c r="S331" i="5"/>
  <c r="T331" i="5"/>
  <c r="CT331" i="5"/>
  <c r="CU331" i="5"/>
  <c r="S332" i="5"/>
  <c r="T332" i="5"/>
  <c r="CT332" i="5"/>
  <c r="CU332" i="5"/>
  <c r="S333" i="5"/>
  <c r="T333" i="5"/>
  <c r="CT333" i="5"/>
  <c r="CU333" i="5"/>
  <c r="J335" i="5"/>
  <c r="T335" i="5"/>
  <c r="CT335" i="5"/>
  <c r="J336" i="5"/>
  <c r="CU336" i="5" s="1"/>
  <c r="S336" i="5"/>
  <c r="T336" i="5"/>
  <c r="CT336" i="5"/>
  <c r="J337" i="5"/>
  <c r="S337" i="5"/>
  <c r="T337" i="5"/>
  <c r="CT337" i="5"/>
  <c r="CU337" i="5"/>
  <c r="J338" i="5"/>
  <c r="S338" i="5"/>
  <c r="T338" i="5"/>
  <c r="CT338" i="5"/>
  <c r="CU338" i="5"/>
  <c r="J339" i="5"/>
  <c r="S339" i="5"/>
  <c r="T339" i="5"/>
  <c r="CT339" i="5"/>
  <c r="CU339" i="5"/>
  <c r="J340" i="5"/>
  <c r="S340" i="5"/>
  <c r="T340" i="5"/>
  <c r="CT340" i="5"/>
  <c r="CU340" i="5"/>
  <c r="S342" i="5"/>
  <c r="T342" i="5"/>
  <c r="DE342" i="5"/>
  <c r="S343" i="5"/>
  <c r="T343" i="5"/>
  <c r="DE343" i="5"/>
  <c r="S344" i="5"/>
  <c r="T344" i="5"/>
  <c r="DE344" i="5"/>
  <c r="S345" i="5"/>
  <c r="T345" i="5"/>
  <c r="DE345" i="5"/>
  <c r="J346" i="5"/>
  <c r="S346" i="5" s="1"/>
  <c r="R346" i="5"/>
  <c r="T346" i="5"/>
  <c r="J347" i="5"/>
  <c r="T347" i="5"/>
  <c r="J348" i="5"/>
  <c r="S348" i="5" s="1"/>
  <c r="R348" i="5"/>
  <c r="T348" i="5"/>
  <c r="J349" i="5"/>
  <c r="T349" i="5"/>
  <c r="J350" i="5"/>
  <c r="S350" i="5" s="1"/>
  <c r="R350" i="5"/>
  <c r="T350" i="5"/>
  <c r="J351" i="5"/>
  <c r="T351" i="5"/>
  <c r="J352" i="5"/>
  <c r="S352" i="5" s="1"/>
  <c r="R352" i="5"/>
  <c r="T352" i="5"/>
  <c r="J353" i="5"/>
  <c r="T353" i="5"/>
  <c r="J354" i="5"/>
  <c r="S354" i="5" s="1"/>
  <c r="R354" i="5"/>
  <c r="T354" i="5"/>
  <c r="J355" i="5"/>
  <c r="T355" i="5"/>
  <c r="J356" i="5"/>
  <c r="S356" i="5" s="1"/>
  <c r="R356" i="5"/>
  <c r="T356" i="5"/>
  <c r="J357" i="5"/>
  <c r="T357" i="5"/>
  <c r="J358" i="5"/>
  <c r="S358" i="5" s="1"/>
  <c r="R358" i="5"/>
  <c r="T358" i="5"/>
  <c r="J359" i="5"/>
  <c r="S359" i="5" s="1"/>
  <c r="R359" i="5"/>
  <c r="T359" i="5"/>
  <c r="J360" i="5"/>
  <c r="S360" i="5" s="1"/>
  <c r="R360" i="5"/>
  <c r="T360" i="5"/>
  <c r="J361" i="5"/>
  <c r="R361" i="5" s="1"/>
  <c r="S361" i="5"/>
  <c r="T361" i="5"/>
  <c r="J362" i="5"/>
  <c r="S362" i="5" s="1"/>
  <c r="R362" i="5"/>
  <c r="T362" i="5"/>
  <c r="J363" i="5"/>
  <c r="T363" i="5"/>
  <c r="J364" i="5"/>
  <c r="S364" i="5" s="1"/>
  <c r="R364" i="5"/>
  <c r="T364" i="5"/>
  <c r="J365" i="5"/>
  <c r="R365" i="5" s="1"/>
  <c r="S365" i="5"/>
  <c r="T365" i="5"/>
  <c r="J366" i="5"/>
  <c r="S366" i="5" s="1"/>
  <c r="R366" i="5"/>
  <c r="T366" i="5"/>
  <c r="J367" i="5"/>
  <c r="R367" i="5"/>
  <c r="S367" i="5"/>
  <c r="T367" i="5"/>
  <c r="J368" i="5"/>
  <c r="S368" i="5" s="1"/>
  <c r="R368" i="5"/>
  <c r="T368" i="5"/>
  <c r="J369" i="5"/>
  <c r="R369" i="5" s="1"/>
  <c r="S369" i="5"/>
  <c r="T369" i="5"/>
  <c r="J370" i="5"/>
  <c r="S370" i="5" s="1"/>
  <c r="R370" i="5"/>
  <c r="T370" i="5"/>
  <c r="J371" i="5"/>
  <c r="R371" i="5"/>
  <c r="S371" i="5"/>
  <c r="T371" i="5"/>
  <c r="J372" i="5"/>
  <c r="S372" i="5" s="1"/>
  <c r="R372" i="5"/>
  <c r="T372" i="5"/>
  <c r="J373" i="5"/>
  <c r="R373" i="5" s="1"/>
  <c r="S373" i="5"/>
  <c r="T373" i="5"/>
  <c r="J374" i="5"/>
  <c r="S374" i="5" s="1"/>
  <c r="R374" i="5"/>
  <c r="T374" i="5"/>
  <c r="J375" i="5"/>
  <c r="S375" i="5" s="1"/>
  <c r="R375" i="5"/>
  <c r="T375" i="5"/>
  <c r="J376" i="5"/>
  <c r="S376" i="5" s="1"/>
  <c r="R376" i="5"/>
  <c r="T376" i="5"/>
  <c r="J377" i="5"/>
  <c r="R377" i="5" s="1"/>
  <c r="S377" i="5"/>
  <c r="T377" i="5"/>
  <c r="J378" i="5"/>
  <c r="S378" i="5" s="1"/>
  <c r="R378" i="5"/>
  <c r="T378" i="5"/>
  <c r="J379" i="5"/>
  <c r="T379" i="5"/>
  <c r="J380" i="5"/>
  <c r="S380" i="5" s="1"/>
  <c r="R380" i="5"/>
  <c r="T380" i="5"/>
  <c r="J381" i="5"/>
  <c r="R381" i="5"/>
  <c r="S381" i="5"/>
  <c r="T381" i="5"/>
  <c r="J382" i="5"/>
  <c r="S382" i="5" s="1"/>
  <c r="R382" i="5"/>
  <c r="T382" i="5"/>
  <c r="J383" i="5"/>
  <c r="R383" i="5"/>
  <c r="S383" i="5"/>
  <c r="T383" i="5"/>
  <c r="J384" i="5"/>
  <c r="S384" i="5" s="1"/>
  <c r="R384" i="5"/>
  <c r="T384" i="5"/>
  <c r="J385" i="5"/>
  <c r="R385" i="5" s="1"/>
  <c r="S385" i="5"/>
  <c r="T385" i="5"/>
  <c r="J386" i="5"/>
  <c r="S386" i="5" s="1"/>
  <c r="R386" i="5"/>
  <c r="T386" i="5"/>
  <c r="J387" i="5"/>
  <c r="R387" i="5"/>
  <c r="S387" i="5"/>
  <c r="T387" i="5"/>
  <c r="J388" i="5"/>
  <c r="S388" i="5" s="1"/>
  <c r="R388" i="5"/>
  <c r="T388" i="5"/>
  <c r="J389" i="5"/>
  <c r="R389" i="5" s="1"/>
  <c r="S389" i="5"/>
  <c r="T389" i="5"/>
  <c r="J390" i="5"/>
  <c r="S390" i="5" s="1"/>
  <c r="R390" i="5"/>
  <c r="T390" i="5"/>
  <c r="J391" i="5"/>
  <c r="S391" i="5" s="1"/>
  <c r="R391" i="5"/>
  <c r="T391" i="5"/>
  <c r="J392" i="5"/>
  <c r="S392" i="5" s="1"/>
  <c r="R392" i="5"/>
  <c r="T392" i="5"/>
  <c r="J393" i="5"/>
  <c r="T393" i="5"/>
  <c r="J394" i="5"/>
  <c r="S394" i="5" s="1"/>
  <c r="R394" i="5"/>
  <c r="T394" i="5"/>
  <c r="J395" i="5"/>
  <c r="T395" i="5"/>
  <c r="J396" i="5"/>
  <c r="S396" i="5" s="1"/>
  <c r="R396" i="5"/>
  <c r="T396" i="5"/>
  <c r="J397" i="5"/>
  <c r="R397" i="5"/>
  <c r="S397" i="5"/>
  <c r="T397" i="5"/>
  <c r="J398" i="5"/>
  <c r="S398" i="5" s="1"/>
  <c r="R398" i="5"/>
  <c r="T398" i="5"/>
  <c r="J399" i="5"/>
  <c r="R399" i="5"/>
  <c r="S399" i="5"/>
  <c r="T399" i="5"/>
  <c r="J400" i="5"/>
  <c r="S400" i="5" s="1"/>
  <c r="R400" i="5"/>
  <c r="T400" i="5"/>
  <c r="J401" i="5"/>
  <c r="R401" i="5" s="1"/>
  <c r="S401" i="5"/>
  <c r="T401" i="5"/>
  <c r="J402" i="5"/>
  <c r="S402" i="5" s="1"/>
  <c r="R402" i="5"/>
  <c r="T402" i="5"/>
  <c r="J403" i="5"/>
  <c r="R403" i="5"/>
  <c r="S403" i="5"/>
  <c r="T403" i="5"/>
  <c r="J404" i="5"/>
  <c r="S404" i="5" s="1"/>
  <c r="R404" i="5"/>
  <c r="T404" i="5"/>
  <c r="J405" i="5"/>
  <c r="R405" i="5" s="1"/>
  <c r="S405" i="5"/>
  <c r="T405" i="5"/>
  <c r="J406" i="5"/>
  <c r="S406" i="5" s="1"/>
  <c r="R406" i="5"/>
  <c r="T406" i="5"/>
  <c r="J407" i="5"/>
  <c r="S407" i="5" s="1"/>
  <c r="R407" i="5"/>
  <c r="T407" i="5"/>
  <c r="J408" i="5"/>
  <c r="S408" i="5" s="1"/>
  <c r="R408" i="5"/>
  <c r="T408" i="5"/>
  <c r="J409" i="5"/>
  <c r="T409" i="5"/>
  <c r="J410" i="5"/>
  <c r="S410" i="5" s="1"/>
  <c r="R410" i="5"/>
  <c r="T410" i="5"/>
  <c r="J411" i="5"/>
  <c r="S411" i="5" s="1"/>
  <c r="R411" i="5"/>
  <c r="T411" i="5"/>
  <c r="J412" i="5"/>
  <c r="S412" i="5" s="1"/>
  <c r="R412" i="5"/>
  <c r="T412" i="5"/>
  <c r="J413" i="5"/>
  <c r="S413" i="5" s="1"/>
  <c r="R413" i="5"/>
  <c r="T413" i="5"/>
  <c r="J414" i="5"/>
  <c r="S414" i="5" s="1"/>
  <c r="R414" i="5"/>
  <c r="T414" i="5"/>
  <c r="J415" i="5"/>
  <c r="R415" i="5"/>
  <c r="S415" i="5"/>
  <c r="T415" i="5"/>
  <c r="J416" i="5"/>
  <c r="S416" i="5" s="1"/>
  <c r="R416" i="5"/>
  <c r="T416" i="5"/>
  <c r="J417" i="5"/>
  <c r="R417" i="5" s="1"/>
  <c r="T417" i="5"/>
  <c r="J418" i="5"/>
  <c r="S418" i="5" s="1"/>
  <c r="R418" i="5"/>
  <c r="T418" i="5"/>
  <c r="J419" i="5"/>
  <c r="R419" i="5"/>
  <c r="S419" i="5"/>
  <c r="T419" i="5"/>
  <c r="J420" i="5"/>
  <c r="S420" i="5" s="1"/>
  <c r="R420" i="5"/>
  <c r="T420" i="5"/>
  <c r="J421" i="5"/>
  <c r="R421" i="5" s="1"/>
  <c r="S421" i="5"/>
  <c r="T421" i="5"/>
  <c r="J422" i="5"/>
  <c r="S422" i="5" s="1"/>
  <c r="R422" i="5"/>
  <c r="T422" i="5"/>
  <c r="J423" i="5"/>
  <c r="S423" i="5" s="1"/>
  <c r="R423" i="5"/>
  <c r="T423" i="5"/>
  <c r="J424" i="5"/>
  <c r="S424" i="5" s="1"/>
  <c r="R424" i="5"/>
  <c r="T424" i="5"/>
  <c r="J425" i="5"/>
  <c r="T425" i="5"/>
  <c r="J426" i="5"/>
  <c r="S426" i="5" s="1"/>
  <c r="R426" i="5"/>
  <c r="T426" i="5"/>
  <c r="J427" i="5"/>
  <c r="S427" i="5" s="1"/>
  <c r="R427" i="5"/>
  <c r="T427" i="5"/>
  <c r="J428" i="5"/>
  <c r="S428" i="5" s="1"/>
  <c r="R428" i="5"/>
  <c r="T428" i="5"/>
  <c r="J429" i="5"/>
  <c r="S429" i="5" s="1"/>
  <c r="R429" i="5"/>
  <c r="T429" i="5"/>
  <c r="J430" i="5"/>
  <c r="T430" i="5"/>
  <c r="J431" i="5"/>
  <c r="R431" i="5"/>
  <c r="S431" i="5"/>
  <c r="T431" i="5"/>
  <c r="J432" i="5"/>
  <c r="S432" i="5" s="1"/>
  <c r="R432" i="5"/>
  <c r="T432" i="5"/>
  <c r="J433" i="5"/>
  <c r="R433" i="5" s="1"/>
  <c r="S433" i="5"/>
  <c r="T433" i="5"/>
  <c r="J434" i="5"/>
  <c r="T434" i="5"/>
  <c r="J435" i="5"/>
  <c r="R435" i="5"/>
  <c r="S435" i="5"/>
  <c r="T435" i="5"/>
  <c r="J436" i="5"/>
  <c r="T436" i="5"/>
  <c r="J437" i="5"/>
  <c r="T437" i="5"/>
  <c r="J438" i="5"/>
  <c r="T438" i="5"/>
  <c r="J439" i="5"/>
  <c r="S439" i="5" s="1"/>
  <c r="R439" i="5"/>
  <c r="T439" i="5"/>
  <c r="J440" i="5"/>
  <c r="R440" i="5"/>
  <c r="S440" i="5"/>
  <c r="T440" i="5"/>
  <c r="J441" i="5"/>
  <c r="S441" i="5" s="1"/>
  <c r="R441" i="5"/>
  <c r="T441" i="5"/>
  <c r="J442" i="5"/>
  <c r="R442" i="5"/>
  <c r="S442" i="5"/>
  <c r="T442" i="5"/>
  <c r="J443" i="5"/>
  <c r="S443" i="5" s="1"/>
  <c r="R443" i="5"/>
  <c r="T443" i="5"/>
  <c r="J444" i="5"/>
  <c r="R444" i="5"/>
  <c r="S444" i="5"/>
  <c r="T444" i="5"/>
  <c r="S446" i="5"/>
  <c r="T446" i="5"/>
  <c r="CT446" i="5"/>
  <c r="CU446" i="5"/>
  <c r="S447" i="5"/>
  <c r="T447" i="5"/>
  <c r="CT447" i="5"/>
  <c r="CU447" i="5"/>
  <c r="S448" i="5"/>
  <c r="T448" i="5"/>
  <c r="CT448" i="5"/>
  <c r="CU448" i="5"/>
  <c r="S449" i="5"/>
  <c r="T449" i="5"/>
  <c r="CT449" i="5"/>
  <c r="CU449" i="5"/>
  <c r="S450" i="5"/>
  <c r="T450" i="5"/>
  <c r="CT450" i="5"/>
  <c r="CU450" i="5"/>
  <c r="S451" i="5"/>
  <c r="T451" i="5"/>
  <c r="CT451" i="5"/>
  <c r="CU451" i="5"/>
  <c r="S452" i="5"/>
  <c r="T452" i="5"/>
  <c r="CT452" i="5"/>
  <c r="CU452" i="5"/>
  <c r="S453" i="5"/>
  <c r="T453" i="5"/>
  <c r="CT453" i="5"/>
  <c r="CU453" i="5"/>
  <c r="J454" i="5"/>
  <c r="CU454" i="5" s="1"/>
  <c r="S454" i="5"/>
  <c r="T454" i="5"/>
  <c r="CT454" i="5"/>
  <c r="J456" i="5"/>
  <c r="S456" i="5"/>
  <c r="T456" i="5"/>
  <c r="CT456" i="5"/>
  <c r="CU456" i="5"/>
  <c r="J457" i="5"/>
  <c r="S457" i="5"/>
  <c r="T457" i="5"/>
  <c r="CT457" i="5"/>
  <c r="CU457" i="5"/>
  <c r="J459" i="5"/>
  <c r="S459" i="5" s="1"/>
  <c r="T459" i="5"/>
  <c r="CT459" i="5"/>
  <c r="CU459" i="5"/>
  <c r="J460" i="5"/>
  <c r="S460" i="5"/>
  <c r="T460" i="5"/>
  <c r="CT460" i="5"/>
  <c r="CU460" i="5"/>
  <c r="J461" i="5"/>
  <c r="S461" i="5" s="1"/>
  <c r="T461" i="5"/>
  <c r="CT461" i="5"/>
  <c r="CU461" i="5"/>
  <c r="J462" i="5"/>
  <c r="S462" i="5" s="1"/>
  <c r="R462" i="5"/>
  <c r="T462" i="5"/>
  <c r="CT462" i="5"/>
  <c r="CU462" i="5"/>
  <c r="J464" i="5"/>
  <c r="R464" i="5"/>
  <c r="S464" i="5"/>
  <c r="T464" i="5"/>
  <c r="J465" i="5"/>
  <c r="S465" i="5" s="1"/>
  <c r="R465" i="5"/>
  <c r="T465" i="5"/>
  <c r="S467" i="5"/>
  <c r="T467" i="5"/>
  <c r="CT467" i="5"/>
  <c r="CU467" i="5"/>
  <c r="S468" i="5"/>
  <c r="T468" i="5"/>
  <c r="CT468" i="5"/>
  <c r="CU468" i="5"/>
  <c r="R469" i="5"/>
  <c r="S469" i="5"/>
  <c r="T469" i="5"/>
  <c r="CT469" i="5"/>
  <c r="CU469" i="5"/>
  <c r="J471" i="5"/>
  <c r="R471" i="5" s="1"/>
  <c r="S471" i="5"/>
  <c r="T471" i="5"/>
  <c r="J472" i="5"/>
  <c r="S472" i="5" s="1"/>
  <c r="T472" i="5"/>
  <c r="J473" i="5"/>
  <c r="R473" i="5" s="1"/>
  <c r="S473" i="5"/>
  <c r="T473" i="5"/>
  <c r="J474" i="5"/>
  <c r="R474" i="5"/>
  <c r="S474" i="5"/>
  <c r="T474" i="5"/>
  <c r="J475" i="5"/>
  <c r="T475" i="5"/>
  <c r="J476" i="5"/>
  <c r="R476" i="5" s="1"/>
  <c r="T476" i="5"/>
  <c r="J477" i="5"/>
  <c r="R477" i="5" s="1"/>
  <c r="S477" i="5"/>
  <c r="T477" i="5"/>
  <c r="J478" i="5"/>
  <c r="S478" i="5" s="1"/>
  <c r="R478" i="5"/>
  <c r="T478" i="5"/>
  <c r="J479" i="5"/>
  <c r="T479" i="5"/>
  <c r="J480" i="5"/>
  <c r="R480" i="5"/>
  <c r="S480" i="5"/>
  <c r="T480" i="5"/>
  <c r="J481" i="5"/>
  <c r="R481" i="5" s="1"/>
  <c r="S481" i="5"/>
  <c r="T481" i="5"/>
  <c r="J482" i="5"/>
  <c r="T482" i="5"/>
  <c r="J483" i="5"/>
  <c r="R483" i="5" s="1"/>
  <c r="S483" i="5"/>
  <c r="T483" i="5"/>
  <c r="J484" i="5"/>
  <c r="S484" i="5" s="1"/>
  <c r="R484" i="5"/>
  <c r="T484" i="5"/>
  <c r="J485" i="5"/>
  <c r="T485" i="5"/>
  <c r="J486" i="5"/>
  <c r="R486" i="5" s="1"/>
  <c r="T486" i="5"/>
  <c r="J487" i="5"/>
  <c r="R487" i="5" s="1"/>
  <c r="S487" i="5"/>
  <c r="T487" i="5"/>
  <c r="J488" i="5"/>
  <c r="T488" i="5"/>
  <c r="J489" i="5"/>
  <c r="R489" i="5" s="1"/>
  <c r="S489" i="5"/>
  <c r="T489" i="5"/>
  <c r="J490" i="5"/>
  <c r="R490" i="5"/>
  <c r="S490" i="5"/>
  <c r="T490" i="5"/>
  <c r="J491" i="5"/>
  <c r="T491" i="5"/>
  <c r="J492" i="5"/>
  <c r="R492" i="5" s="1"/>
  <c r="S492" i="5"/>
  <c r="T492" i="5"/>
  <c r="J493" i="5"/>
  <c r="R493" i="5" s="1"/>
  <c r="S493" i="5"/>
  <c r="T493" i="5"/>
  <c r="J494" i="5"/>
  <c r="S494" i="5" s="1"/>
  <c r="R494" i="5"/>
  <c r="T494" i="5"/>
  <c r="J495" i="5"/>
  <c r="T495" i="5"/>
  <c r="J496" i="5"/>
  <c r="R496" i="5"/>
  <c r="S496" i="5"/>
  <c r="T496" i="5"/>
  <c r="J497" i="5"/>
  <c r="R497" i="5" s="1"/>
  <c r="S497" i="5"/>
  <c r="T497" i="5"/>
  <c r="J498" i="5"/>
  <c r="T498" i="5"/>
  <c r="J499" i="5"/>
  <c r="R499" i="5" s="1"/>
  <c r="S499" i="5"/>
  <c r="T499" i="5"/>
  <c r="J500" i="5"/>
  <c r="S500" i="5" s="1"/>
  <c r="R500" i="5"/>
  <c r="T500" i="5"/>
  <c r="J501" i="5"/>
  <c r="T501" i="5"/>
  <c r="J502" i="5"/>
  <c r="T502" i="5"/>
  <c r="J503" i="5"/>
  <c r="R503" i="5" s="1"/>
  <c r="S503" i="5"/>
  <c r="T503" i="5"/>
  <c r="J504" i="5"/>
  <c r="S504" i="5" s="1"/>
  <c r="R504" i="5"/>
  <c r="T504" i="5"/>
  <c r="J505" i="5"/>
  <c r="R505" i="5" s="1"/>
  <c r="S505" i="5"/>
  <c r="T505" i="5"/>
  <c r="J506" i="5"/>
  <c r="R506" i="5"/>
  <c r="S506" i="5"/>
  <c r="T506" i="5"/>
  <c r="J507" i="5"/>
  <c r="T507" i="5"/>
  <c r="J508" i="5"/>
  <c r="R508" i="5" s="1"/>
  <c r="T508" i="5"/>
  <c r="J509" i="5"/>
  <c r="R509" i="5" s="1"/>
  <c r="S509" i="5"/>
  <c r="T509" i="5"/>
  <c r="J510" i="5"/>
  <c r="S510" i="5" s="1"/>
  <c r="R510" i="5"/>
  <c r="T510" i="5"/>
  <c r="J511" i="5"/>
  <c r="T511" i="5"/>
  <c r="J513" i="5"/>
  <c r="R513" i="5"/>
  <c r="S513" i="5"/>
  <c r="T513" i="5"/>
  <c r="J514" i="5"/>
  <c r="R514" i="5" s="1"/>
  <c r="S514" i="5"/>
  <c r="T514" i="5"/>
  <c r="R516" i="5"/>
  <c r="S516" i="5"/>
  <c r="T516" i="5"/>
  <c r="R517" i="5"/>
  <c r="S517" i="5"/>
  <c r="T517" i="5"/>
  <c r="R518" i="5"/>
  <c r="S518" i="5"/>
  <c r="T518" i="5"/>
  <c r="R519" i="5"/>
  <c r="S519" i="5"/>
  <c r="T519" i="5"/>
  <c r="R520" i="5"/>
  <c r="S520" i="5"/>
  <c r="T520" i="5"/>
  <c r="R521" i="5"/>
  <c r="S521" i="5"/>
  <c r="T521" i="5"/>
  <c r="R522" i="5"/>
  <c r="S522" i="5"/>
  <c r="T522" i="5"/>
  <c r="R523" i="5"/>
  <c r="S523" i="5"/>
  <c r="T523" i="5"/>
  <c r="R524" i="5"/>
  <c r="S524" i="5"/>
  <c r="T524" i="5"/>
  <c r="R525" i="5"/>
  <c r="S525" i="5"/>
  <c r="T525" i="5"/>
  <c r="R526" i="5"/>
  <c r="S526" i="5"/>
  <c r="T526" i="5"/>
  <c r="R527" i="5"/>
  <c r="S527" i="5"/>
  <c r="T527" i="5"/>
  <c r="R528" i="5"/>
  <c r="S528" i="5"/>
  <c r="T528" i="5"/>
  <c r="R529" i="5"/>
  <c r="S529" i="5"/>
  <c r="T529" i="5"/>
  <c r="R530" i="5"/>
  <c r="S530" i="5"/>
  <c r="T530" i="5"/>
  <c r="R531" i="5"/>
  <c r="S531" i="5"/>
  <c r="T531" i="5"/>
  <c r="S533" i="5"/>
  <c r="T533" i="5"/>
  <c r="CT533" i="5"/>
  <c r="CU533" i="5"/>
  <c r="S534" i="5"/>
  <c r="T534" i="5"/>
  <c r="CT534" i="5"/>
  <c r="CU534" i="5"/>
  <c r="S535" i="5"/>
  <c r="T535" i="5"/>
  <c r="CT535" i="5"/>
  <c r="CU535" i="5"/>
  <c r="S536" i="5"/>
  <c r="T536" i="5"/>
  <c r="CT536" i="5"/>
  <c r="CU536" i="5"/>
  <c r="S537" i="5"/>
  <c r="T537" i="5"/>
  <c r="CT537" i="5"/>
  <c r="CU537" i="5"/>
  <c r="S538" i="5"/>
  <c r="T538" i="5"/>
  <c r="CT538" i="5"/>
  <c r="CU538" i="5"/>
  <c r="S539" i="5"/>
  <c r="T539" i="5"/>
  <c r="CT539" i="5"/>
  <c r="CU539" i="5"/>
  <c r="S541" i="5"/>
  <c r="T541" i="5"/>
  <c r="S542" i="5"/>
  <c r="T542" i="5"/>
  <c r="S543" i="5"/>
  <c r="T543" i="5"/>
  <c r="S544" i="5"/>
  <c r="T544" i="5"/>
  <c r="S545" i="5"/>
  <c r="T545" i="5"/>
  <c r="S546" i="5"/>
  <c r="T546" i="5"/>
  <c r="S547" i="5"/>
  <c r="T547" i="5"/>
  <c r="S548" i="5"/>
  <c r="T548" i="5"/>
  <c r="S549" i="5"/>
  <c r="T549" i="5"/>
  <c r="S550" i="5"/>
  <c r="T550" i="5"/>
  <c r="S551" i="5"/>
  <c r="T551" i="5"/>
  <c r="S552" i="5"/>
  <c r="T552" i="5"/>
  <c r="S553" i="5"/>
  <c r="T553" i="5"/>
  <c r="S554" i="5"/>
  <c r="T554" i="5"/>
  <c r="S555" i="5"/>
  <c r="T555" i="5"/>
  <c r="S556" i="5"/>
  <c r="T556" i="5"/>
  <c r="S557" i="5"/>
  <c r="T557" i="5"/>
  <c r="S559" i="5"/>
  <c r="T559" i="5"/>
  <c r="S560" i="5"/>
  <c r="T560" i="5"/>
  <c r="S561" i="5"/>
  <c r="T561" i="5"/>
  <c r="S562" i="5"/>
  <c r="T562" i="5"/>
  <c r="S563" i="5"/>
  <c r="T563" i="5"/>
  <c r="S564" i="5"/>
  <c r="T564" i="5"/>
  <c r="S565" i="5"/>
  <c r="T565" i="5"/>
  <c r="S566" i="5"/>
  <c r="T566" i="5"/>
  <c r="S567" i="5"/>
  <c r="T567" i="5"/>
  <c r="S568" i="5"/>
  <c r="T568" i="5"/>
  <c r="S569" i="5"/>
  <c r="T569" i="5"/>
  <c r="S570" i="5"/>
  <c r="T570" i="5"/>
  <c r="S571" i="5"/>
  <c r="T571" i="5"/>
  <c r="S572" i="5"/>
  <c r="T572" i="5"/>
  <c r="S573" i="5"/>
  <c r="T573" i="5"/>
  <c r="S574" i="5"/>
  <c r="T574" i="5"/>
  <c r="S575" i="5"/>
  <c r="T575" i="5"/>
  <c r="S576" i="5"/>
  <c r="T576" i="5"/>
  <c r="S577" i="5"/>
  <c r="T577" i="5"/>
  <c r="S578" i="5"/>
  <c r="T578" i="5"/>
  <c r="S579" i="5"/>
  <c r="T579" i="5"/>
  <c r="S580" i="5"/>
  <c r="T580" i="5"/>
  <c r="S581" i="5"/>
  <c r="T581" i="5"/>
  <c r="S582" i="5"/>
  <c r="T582" i="5"/>
  <c r="S583" i="5"/>
  <c r="T583" i="5"/>
  <c r="S584" i="5"/>
  <c r="T584" i="5"/>
  <c r="S586" i="5"/>
  <c r="T586" i="5"/>
  <c r="S587" i="5"/>
  <c r="T587" i="5"/>
  <c r="S588" i="5"/>
  <c r="T588" i="5"/>
  <c r="S590" i="5"/>
  <c r="T590" i="5"/>
  <c r="S591" i="5"/>
  <c r="T591" i="5"/>
  <c r="S592" i="5"/>
  <c r="T592" i="5"/>
  <c r="S593" i="5"/>
  <c r="T593" i="5"/>
  <c r="S594" i="5"/>
  <c r="T594" i="5"/>
  <c r="S595" i="5"/>
  <c r="T595" i="5"/>
  <c r="S596" i="5"/>
  <c r="T596" i="5"/>
  <c r="S597" i="5"/>
  <c r="T597" i="5"/>
  <c r="S598" i="5"/>
  <c r="T598" i="5"/>
  <c r="S599" i="5"/>
  <c r="T599" i="5"/>
  <c r="S600" i="5"/>
  <c r="T600" i="5"/>
  <c r="S601" i="5"/>
  <c r="T601" i="5"/>
  <c r="S602" i="5"/>
  <c r="T602" i="5"/>
  <c r="S603" i="5"/>
  <c r="T603" i="5"/>
  <c r="S605" i="5"/>
  <c r="T605" i="5"/>
  <c r="S607" i="5"/>
  <c r="T607" i="5"/>
  <c r="S608" i="5"/>
  <c r="T608" i="5"/>
  <c r="S609" i="5"/>
  <c r="T609" i="5"/>
  <c r="S610" i="5"/>
  <c r="T610" i="5"/>
  <c r="S611" i="5"/>
  <c r="T611" i="5"/>
  <c r="S612" i="5"/>
  <c r="T612" i="5"/>
  <c r="S613" i="5"/>
  <c r="T613" i="5"/>
  <c r="S615" i="5"/>
  <c r="T615" i="5"/>
  <c r="S616" i="5"/>
  <c r="T616" i="5"/>
  <c r="S617" i="5"/>
  <c r="T617" i="5"/>
  <c r="S618" i="5"/>
  <c r="T618" i="5"/>
  <c r="S619" i="5"/>
  <c r="T619" i="5"/>
  <c r="S620" i="5"/>
  <c r="T620" i="5"/>
  <c r="S621" i="5"/>
  <c r="T621" i="5"/>
  <c r="S622" i="5"/>
  <c r="T622" i="5"/>
  <c r="S623" i="5"/>
  <c r="T623" i="5"/>
  <c r="S624" i="5"/>
  <c r="T624" i="5"/>
  <c r="S625" i="5"/>
  <c r="T625" i="5"/>
  <c r="S626" i="5"/>
  <c r="T626" i="5"/>
  <c r="S627" i="5"/>
  <c r="T627" i="5"/>
  <c r="S628" i="5"/>
  <c r="T628" i="5"/>
  <c r="S629" i="5"/>
  <c r="T629" i="5"/>
  <c r="S630" i="5"/>
  <c r="T630" i="5"/>
  <c r="S631" i="5"/>
  <c r="T631" i="5"/>
  <c r="S632" i="5"/>
  <c r="T632" i="5"/>
  <c r="S633" i="5"/>
  <c r="T633" i="5"/>
  <c r="S634" i="5"/>
  <c r="T634" i="5"/>
  <c r="S636" i="5"/>
  <c r="T636" i="5"/>
  <c r="S637" i="5"/>
  <c r="T637" i="5"/>
  <c r="S638" i="5"/>
  <c r="T638" i="5"/>
  <c r="S639" i="5"/>
  <c r="T639" i="5"/>
  <c r="S640" i="5"/>
  <c r="T640" i="5"/>
  <c r="S641" i="5"/>
  <c r="T641" i="5"/>
  <c r="S642" i="5"/>
  <c r="T642" i="5"/>
  <c r="S643" i="5"/>
  <c r="T643" i="5"/>
  <c r="S644" i="5"/>
  <c r="T644" i="5"/>
  <c r="S645" i="5"/>
  <c r="T645" i="5"/>
  <c r="S646" i="5"/>
  <c r="T646" i="5"/>
  <c r="S647" i="5"/>
  <c r="T647" i="5"/>
  <c r="S648" i="5"/>
  <c r="T648" i="5"/>
  <c r="S649" i="5"/>
  <c r="T649" i="5"/>
  <c r="S650" i="5"/>
  <c r="T650" i="5"/>
  <c r="S652" i="5"/>
  <c r="T652" i="5"/>
  <c r="S653" i="5"/>
  <c r="T653" i="5"/>
  <c r="S654" i="5"/>
  <c r="T654" i="5"/>
  <c r="S655" i="5"/>
  <c r="T655" i="5"/>
  <c r="S656" i="5"/>
  <c r="T656" i="5"/>
  <c r="S657" i="5"/>
  <c r="T657" i="5"/>
  <c r="S658" i="5"/>
  <c r="T658" i="5"/>
  <c r="S659" i="5"/>
  <c r="T659" i="5"/>
  <c r="S660" i="5"/>
  <c r="T660" i="5"/>
  <c r="S661" i="5"/>
  <c r="T661" i="5"/>
  <c r="S662" i="5"/>
  <c r="T662" i="5"/>
  <c r="S663" i="5"/>
  <c r="T663" i="5"/>
  <c r="S664" i="5"/>
  <c r="T664" i="5"/>
  <c r="S665" i="5"/>
  <c r="T665" i="5"/>
  <c r="S666" i="5"/>
  <c r="T666" i="5"/>
  <c r="S667" i="5"/>
  <c r="T667" i="5"/>
  <c r="S668" i="5"/>
  <c r="T668" i="5"/>
  <c r="S669" i="5"/>
  <c r="T669" i="5"/>
  <c r="S670" i="5"/>
  <c r="T670" i="5"/>
  <c r="S671" i="5"/>
  <c r="T671" i="5"/>
  <c r="S672" i="5"/>
  <c r="T672" i="5"/>
  <c r="S673" i="5"/>
  <c r="T673" i="5"/>
  <c r="S674" i="5"/>
  <c r="T674" i="5"/>
  <c r="S675" i="5"/>
  <c r="T675" i="5"/>
  <c r="S676" i="5"/>
  <c r="T676" i="5"/>
  <c r="S677" i="5"/>
  <c r="T677" i="5"/>
  <c r="S678" i="5"/>
  <c r="T678" i="5"/>
  <c r="S679" i="5"/>
  <c r="T679" i="5"/>
  <c r="S680" i="5"/>
  <c r="T680" i="5"/>
  <c r="S681" i="5"/>
  <c r="T681" i="5"/>
  <c r="S682" i="5"/>
  <c r="T682" i="5"/>
  <c r="S683" i="5"/>
  <c r="T683" i="5"/>
  <c r="S684" i="5"/>
  <c r="T684" i="5"/>
  <c r="S685" i="5"/>
  <c r="T685" i="5"/>
  <c r="S686" i="5"/>
  <c r="T686" i="5"/>
  <c r="S687" i="5"/>
  <c r="T687" i="5"/>
  <c r="S688" i="5"/>
  <c r="T688" i="5"/>
  <c r="S689" i="5"/>
  <c r="T689" i="5"/>
  <c r="S690" i="5"/>
  <c r="T690" i="5"/>
  <c r="S692" i="5"/>
  <c r="T692" i="5"/>
  <c r="S693" i="5"/>
  <c r="T693" i="5"/>
  <c r="S695" i="5"/>
  <c r="T695" i="5"/>
  <c r="S696" i="5"/>
  <c r="T696" i="5"/>
  <c r="S702" i="5"/>
  <c r="T702" i="5"/>
  <c r="S704" i="5"/>
  <c r="T704" i="5"/>
  <c r="S707" i="5"/>
  <c r="T707" i="5"/>
  <c r="S708" i="5"/>
  <c r="T708" i="5"/>
  <c r="S711" i="5"/>
  <c r="T711" i="5"/>
  <c r="S712" i="5"/>
  <c r="T712" i="5"/>
  <c r="S713" i="5"/>
  <c r="T713" i="5"/>
  <c r="S715" i="5"/>
  <c r="T715" i="5"/>
  <c r="S716" i="5"/>
  <c r="T716" i="5"/>
  <c r="S717" i="5"/>
  <c r="T717" i="5"/>
  <c r="S718" i="5"/>
  <c r="T718" i="5"/>
  <c r="S719" i="5"/>
  <c r="T719" i="5"/>
  <c r="S720" i="5"/>
  <c r="T720" i="5"/>
  <c r="S722" i="5"/>
  <c r="T722" i="5"/>
  <c r="S723" i="5"/>
  <c r="T723" i="5"/>
  <c r="S724" i="5"/>
  <c r="T724" i="5"/>
  <c r="S725" i="5"/>
  <c r="T725" i="5"/>
  <c r="S726" i="5"/>
  <c r="T726" i="5"/>
  <c r="S727" i="5"/>
  <c r="T727" i="5"/>
  <c r="S728" i="5"/>
  <c r="T728" i="5"/>
  <c r="S729" i="5"/>
  <c r="T729" i="5"/>
  <c r="S730" i="5"/>
  <c r="T730" i="5"/>
  <c r="S731" i="5"/>
  <c r="T731" i="5"/>
  <c r="S732" i="5"/>
  <c r="T732" i="5"/>
  <c r="S733" i="5"/>
  <c r="T733" i="5"/>
  <c r="S734" i="5"/>
  <c r="T734" i="5"/>
  <c r="S735" i="5"/>
  <c r="T735" i="5"/>
  <c r="S736" i="5"/>
  <c r="T736" i="5"/>
  <c r="S737" i="5"/>
  <c r="S738" i="5"/>
  <c r="S739" i="5"/>
  <c r="S740" i="5"/>
  <c r="S741" i="5"/>
  <c r="S742" i="5"/>
  <c r="S743" i="5"/>
  <c r="S744" i="5"/>
  <c r="S745" i="5"/>
  <c r="S747" i="5"/>
  <c r="T747" i="5"/>
  <c r="S748" i="5"/>
  <c r="T748" i="5"/>
  <c r="S749" i="5"/>
  <c r="T749" i="5"/>
  <c r="S750" i="5"/>
  <c r="T750" i="5"/>
  <c r="S751" i="5"/>
  <c r="T751" i="5"/>
  <c r="S752" i="5"/>
  <c r="T752" i="5"/>
  <c r="S753" i="5"/>
  <c r="T753" i="5"/>
  <c r="S754" i="5"/>
  <c r="T754" i="5"/>
  <c r="S755" i="5"/>
  <c r="T755" i="5"/>
  <c r="S756" i="5"/>
  <c r="T756" i="5"/>
  <c r="S757" i="5"/>
  <c r="T757" i="5"/>
  <c r="S759" i="5"/>
  <c r="T759" i="5"/>
  <c r="S760" i="5"/>
  <c r="T760" i="5"/>
  <c r="S761" i="5"/>
  <c r="T761" i="5"/>
  <c r="S762" i="5"/>
  <c r="T762" i="5"/>
  <c r="S763" i="5"/>
  <c r="T763" i="5"/>
  <c r="S764" i="5"/>
  <c r="T764" i="5"/>
  <c r="S766" i="5"/>
  <c r="T766" i="5"/>
  <c r="S767" i="5"/>
  <c r="T767" i="5"/>
  <c r="S768" i="5"/>
  <c r="T768" i="5"/>
  <c r="S769" i="5"/>
  <c r="T769" i="5"/>
  <c r="S770" i="5"/>
  <c r="T770" i="5"/>
  <c r="S771" i="5"/>
  <c r="T771" i="5"/>
  <c r="S773" i="5"/>
  <c r="T773" i="5"/>
  <c r="S774" i="5"/>
  <c r="T774" i="5"/>
  <c r="S775" i="5"/>
  <c r="T775" i="5"/>
  <c r="S776" i="5"/>
  <c r="T776" i="5"/>
  <c r="S777" i="5"/>
  <c r="T777" i="5"/>
  <c r="S778" i="5"/>
  <c r="T778" i="5"/>
  <c r="S779" i="5"/>
  <c r="T779" i="5"/>
  <c r="S780" i="5"/>
  <c r="T780" i="5"/>
  <c r="S781" i="5"/>
  <c r="T781" i="5"/>
  <c r="S782" i="5"/>
  <c r="T782" i="5"/>
  <c r="S783" i="5"/>
  <c r="T783" i="5"/>
  <c r="S784" i="5"/>
  <c r="T784" i="5"/>
  <c r="S786" i="5"/>
  <c r="T786" i="5"/>
  <c r="S787" i="5"/>
  <c r="T787" i="5"/>
  <c r="S788" i="5"/>
  <c r="T788" i="5"/>
  <c r="S789" i="5"/>
  <c r="T789" i="5"/>
  <c r="S790" i="5"/>
  <c r="T790" i="5"/>
  <c r="S791" i="5"/>
  <c r="T791" i="5"/>
  <c r="S792" i="5"/>
  <c r="T792" i="5"/>
  <c r="S793" i="5"/>
  <c r="T793" i="5"/>
  <c r="S794" i="5"/>
  <c r="T794" i="5"/>
  <c r="S795" i="5"/>
  <c r="T795" i="5"/>
  <c r="J2" i="4"/>
  <c r="J3" i="4"/>
  <c r="J4" i="4"/>
  <c r="J5" i="4"/>
  <c r="J6" i="4"/>
  <c r="J7" i="4"/>
  <c r="J9" i="4"/>
  <c r="J10" i="4"/>
  <c r="J11" i="4"/>
  <c r="J12" i="4"/>
  <c r="J13" i="4"/>
  <c r="J15" i="4"/>
  <c r="J16" i="4"/>
  <c r="J17" i="4"/>
  <c r="J18" i="4"/>
  <c r="J19" i="4"/>
  <c r="J20" i="4"/>
  <c r="J21" i="4"/>
  <c r="J22" i="4"/>
  <c r="J23" i="4"/>
  <c r="J24" i="4"/>
  <c r="J25" i="4"/>
  <c r="J26" i="4"/>
  <c r="J27" i="4"/>
  <c r="J29" i="4"/>
  <c r="J30" i="4"/>
  <c r="J31" i="4"/>
  <c r="J32" i="4"/>
  <c r="J33" i="4"/>
  <c r="J34" i="4"/>
  <c r="J35" i="4"/>
  <c r="J36" i="4"/>
  <c r="J37" i="4"/>
  <c r="J38" i="4"/>
  <c r="J39" i="4"/>
  <c r="J40" i="4"/>
  <c r="J41" i="4"/>
  <c r="J42" i="4"/>
  <c r="J43" i="4"/>
  <c r="J44" i="4"/>
  <c r="J46" i="4"/>
  <c r="J47" i="4"/>
  <c r="J48" i="4"/>
  <c r="J49" i="4"/>
  <c r="J50" i="4"/>
  <c r="J51" i="4"/>
  <c r="J52" i="4"/>
  <c r="J53" i="4"/>
  <c r="J54" i="4"/>
  <c r="J55" i="4"/>
  <c r="J56" i="4"/>
  <c r="J58" i="4"/>
  <c r="J59" i="4"/>
  <c r="J60" i="4"/>
  <c r="J61" i="4"/>
  <c r="J63" i="4"/>
  <c r="J65" i="4"/>
  <c r="J66" i="4"/>
  <c r="J67" i="4"/>
  <c r="J68" i="4"/>
  <c r="J69" i="4"/>
  <c r="J70" i="4"/>
  <c r="J71" i="4"/>
  <c r="J72" i="4"/>
  <c r="J73" i="4"/>
  <c r="J74" i="4"/>
  <c r="J75" i="4"/>
  <c r="J76" i="4"/>
  <c r="J78" i="4"/>
  <c r="J79" i="4"/>
  <c r="J80" i="4"/>
  <c r="J81" i="4"/>
  <c r="J82" i="4"/>
  <c r="J83" i="4"/>
  <c r="J84" i="4"/>
  <c r="J85" i="4"/>
  <c r="J86" i="4"/>
  <c r="J87" i="4"/>
  <c r="J89" i="4"/>
  <c r="J90" i="4"/>
  <c r="J91" i="4"/>
  <c r="J92" i="4"/>
  <c r="J93" i="4"/>
  <c r="J94" i="4"/>
  <c r="J95" i="4"/>
  <c r="J96" i="4"/>
  <c r="J97" i="4"/>
  <c r="J98" i="4"/>
  <c r="J99" i="4"/>
  <c r="J100" i="4"/>
  <c r="J101" i="4"/>
  <c r="J102" i="4"/>
  <c r="J103" i="4"/>
  <c r="J104" i="4"/>
  <c r="J105" i="4"/>
  <c r="J106" i="4"/>
  <c r="J107" i="4"/>
  <c r="J109" i="4"/>
  <c r="J110" i="4"/>
  <c r="J111" i="4"/>
  <c r="J112" i="4"/>
  <c r="J113" i="4"/>
  <c r="J114" i="4"/>
  <c r="J116" i="4"/>
  <c r="J117" i="4"/>
  <c r="J118" i="4"/>
  <c r="J120" i="4"/>
  <c r="J121" i="4"/>
  <c r="J122" i="4"/>
  <c r="J123" i="4"/>
  <c r="J125" i="4"/>
  <c r="J126" i="4"/>
  <c r="J127" i="4"/>
  <c r="J128" i="4"/>
  <c r="J129" i="4"/>
  <c r="J130" i="4"/>
  <c r="J131" i="4"/>
  <c r="J132" i="4"/>
  <c r="J134" i="4"/>
  <c r="J135" i="4"/>
  <c r="J136" i="4"/>
  <c r="J137" i="4"/>
  <c r="J138" i="4"/>
  <c r="J139" i="4"/>
  <c r="J140" i="4"/>
  <c r="J141" i="4"/>
  <c r="J142" i="4"/>
  <c r="J144" i="4"/>
  <c r="J145" i="4"/>
  <c r="J146" i="4"/>
  <c r="J147" i="4"/>
  <c r="J148" i="4"/>
  <c r="J149" i="4"/>
  <c r="J150" i="4"/>
  <c r="J151" i="4"/>
  <c r="J153" i="4"/>
  <c r="J154" i="4"/>
  <c r="J155" i="4"/>
  <c r="J156" i="4"/>
  <c r="J157" i="4"/>
  <c r="J158" i="4"/>
  <c r="J159" i="4"/>
  <c r="J160" i="4"/>
  <c r="J162" i="4"/>
  <c r="J163" i="4"/>
  <c r="E165" i="4"/>
  <c r="J165" i="4"/>
  <c r="E166" i="4"/>
  <c r="J166" i="4"/>
  <c r="E167" i="4"/>
  <c r="J167" i="4"/>
  <c r="E168" i="4"/>
  <c r="J168" i="4"/>
  <c r="E169" i="4"/>
  <c r="J169" i="4"/>
  <c r="E170" i="4"/>
  <c r="J170" i="4"/>
  <c r="E171" i="4"/>
  <c r="J171" i="4"/>
  <c r="E172" i="4"/>
  <c r="J172" i="4"/>
  <c r="E173" i="4"/>
  <c r="J173" i="4"/>
  <c r="E174" i="4"/>
  <c r="J174" i="4"/>
  <c r="E175" i="4"/>
  <c r="J175" i="4"/>
  <c r="E176" i="4"/>
  <c r="J176" i="4"/>
  <c r="E177" i="4"/>
  <c r="J177" i="4"/>
  <c r="E178" i="4"/>
  <c r="J178" i="4"/>
  <c r="E179" i="4"/>
  <c r="J179" i="4"/>
  <c r="E180" i="4"/>
  <c r="J180" i="4"/>
  <c r="E181" i="4"/>
  <c r="J181" i="4"/>
  <c r="E182" i="4"/>
  <c r="J182" i="4"/>
  <c r="E183" i="4"/>
  <c r="J183" i="4"/>
  <c r="E184" i="4"/>
  <c r="J184" i="4"/>
  <c r="E185" i="4"/>
  <c r="J185" i="4"/>
  <c r="E186" i="4"/>
  <c r="J186" i="4"/>
  <c r="E187" i="4"/>
  <c r="J187" i="4"/>
  <c r="E188" i="4"/>
  <c r="J188" i="4"/>
  <c r="E189" i="4"/>
  <c r="J189" i="4"/>
  <c r="E190" i="4"/>
  <c r="J190" i="4"/>
  <c r="E191" i="4"/>
  <c r="J191" i="4"/>
  <c r="E192" i="4"/>
  <c r="J192" i="4"/>
  <c r="E193" i="4"/>
  <c r="J193" i="4"/>
  <c r="E194" i="4"/>
  <c r="J194" i="4"/>
  <c r="E195" i="4"/>
  <c r="J195" i="4"/>
  <c r="E196" i="4"/>
  <c r="J196" i="4"/>
  <c r="E197" i="4"/>
  <c r="J197" i="4"/>
  <c r="E198" i="4"/>
  <c r="J198" i="4"/>
  <c r="J200" i="4"/>
  <c r="J202" i="4"/>
  <c r="J203" i="4"/>
  <c r="J204" i="4"/>
  <c r="J205" i="4"/>
  <c r="J211" i="4"/>
  <c r="J212" i="4"/>
  <c r="J213" i="4"/>
  <c r="J214" i="4"/>
  <c r="J215" i="4"/>
  <c r="J216" i="4"/>
  <c r="J217" i="4"/>
  <c r="J218" i="4"/>
  <c r="J219" i="4"/>
  <c r="J221" i="4"/>
  <c r="J223" i="4"/>
  <c r="J224" i="4"/>
  <c r="J225" i="4"/>
  <c r="J226" i="4"/>
  <c r="J227" i="4"/>
  <c r="J228" i="4"/>
  <c r="J229" i="4"/>
  <c r="J230" i="4"/>
  <c r="J231" i="4"/>
  <c r="J232" i="4"/>
  <c r="J233" i="4"/>
  <c r="J235" i="4"/>
  <c r="J236" i="4"/>
  <c r="J237" i="4"/>
  <c r="J238" i="4"/>
  <c r="J240" i="4"/>
  <c r="J241" i="4"/>
  <c r="J242" i="4"/>
  <c r="J243" i="4"/>
  <c r="J244" i="4"/>
  <c r="J245" i="4"/>
  <c r="J246" i="4"/>
  <c r="J247" i="4"/>
  <c r="J248" i="4"/>
  <c r="J249" i="4"/>
  <c r="J250" i="4"/>
  <c r="J251" i="4"/>
  <c r="J252" i="4"/>
  <c r="J253" i="4"/>
  <c r="J254" i="4"/>
  <c r="J255" i="4"/>
  <c r="J256" i="4"/>
  <c r="J257" i="4"/>
  <c r="J258" i="4"/>
  <c r="J259" i="4"/>
  <c r="J260" i="4"/>
  <c r="J262" i="4"/>
  <c r="J263" i="4"/>
  <c r="J264" i="4"/>
  <c r="J265" i="4"/>
  <c r="J267" i="4"/>
  <c r="J268" i="4"/>
  <c r="J269" i="4"/>
  <c r="J270" i="4"/>
  <c r="J271" i="4"/>
  <c r="J272" i="4"/>
  <c r="J273" i="4"/>
  <c r="J275" i="4"/>
  <c r="J276" i="4"/>
  <c r="J277" i="4"/>
  <c r="J278" i="4"/>
  <c r="J280" i="4"/>
  <c r="J281" i="4"/>
  <c r="J282" i="4"/>
  <c r="J284" i="4"/>
  <c r="J285" i="4"/>
  <c r="J286" i="4"/>
  <c r="J287" i="4"/>
  <c r="J288" i="4"/>
  <c r="J289" i="4"/>
  <c r="J290" i="4"/>
  <c r="J291" i="4"/>
  <c r="J292" i="4"/>
  <c r="J293" i="4"/>
  <c r="J295" i="4"/>
  <c r="J296" i="4"/>
  <c r="J297" i="4"/>
  <c r="J298" i="4"/>
  <c r="J299" i="4"/>
  <c r="J300" i="4"/>
  <c r="J301" i="4"/>
  <c r="J302" i="4"/>
  <c r="J303" i="4"/>
  <c r="J304" i="4"/>
  <c r="J305" i="4"/>
  <c r="J306" i="4"/>
  <c r="J307" i="4"/>
  <c r="J308" i="4"/>
  <c r="J309" i="4"/>
  <c r="J311" i="4"/>
  <c r="J312" i="4"/>
  <c r="J313" i="4"/>
  <c r="J314" i="4"/>
  <c r="J315" i="4"/>
  <c r="J316" i="4"/>
  <c r="J317" i="4"/>
  <c r="J319" i="4"/>
  <c r="J320" i="4"/>
  <c r="J321" i="4"/>
  <c r="J322" i="4"/>
  <c r="J323" i="4"/>
  <c r="J324" i="4"/>
  <c r="J325" i="4"/>
  <c r="J326" i="4"/>
  <c r="J327" i="4"/>
  <c r="J328" i="4"/>
  <c r="J329" i="4"/>
  <c r="J330" i="4"/>
  <c r="J331" i="4"/>
  <c r="J332" i="4"/>
  <c r="J333" i="4"/>
  <c r="J334" i="4"/>
  <c r="J335" i="4"/>
  <c r="J337" i="4"/>
  <c r="J338" i="4"/>
  <c r="J339" i="4"/>
  <c r="J340" i="4"/>
  <c r="J341" i="4"/>
  <c r="J342" i="4"/>
  <c r="J343" i="4"/>
  <c r="J344" i="4"/>
  <c r="J345" i="4"/>
  <c r="J346" i="4"/>
  <c r="J348" i="4"/>
  <c r="J349" i="4"/>
  <c r="J350" i="4"/>
  <c r="J351" i="4"/>
  <c r="J353" i="4"/>
  <c r="J355" i="4"/>
  <c r="J356" i="4"/>
  <c r="J357" i="4"/>
  <c r="J358" i="4"/>
  <c r="J359" i="4"/>
  <c r="J360" i="4"/>
  <c r="J361" i="4"/>
  <c r="J362" i="4"/>
  <c r="J363" i="4"/>
  <c r="J364" i="4"/>
  <c r="J365" i="4"/>
  <c r="J366" i="4"/>
  <c r="J367" i="4"/>
  <c r="J368" i="4"/>
  <c r="J369" i="4"/>
  <c r="J370" i="4"/>
  <c r="J371" i="4"/>
  <c r="J373" i="4"/>
  <c r="J374" i="4"/>
  <c r="J376" i="4"/>
  <c r="J377" i="4"/>
  <c r="J379" i="4"/>
  <c r="J380" i="4"/>
  <c r="J381" i="4"/>
  <c r="J382" i="4"/>
  <c r="J383" i="4"/>
  <c r="J384" i="4"/>
  <c r="J386" i="4"/>
  <c r="J387" i="4"/>
  <c r="J388" i="4"/>
  <c r="J390" i="4"/>
  <c r="J391" i="4"/>
  <c r="J392" i="4"/>
  <c r="J393" i="4"/>
  <c r="J394" i="4"/>
  <c r="J395" i="4"/>
  <c r="J396" i="4"/>
  <c r="J397" i="4"/>
  <c r="J398" i="4"/>
  <c r="J399" i="4"/>
  <c r="J400" i="4"/>
  <c r="J401" i="4"/>
  <c r="J409" i="4"/>
  <c r="J410" i="4"/>
  <c r="J411" i="4"/>
  <c r="J412" i="4"/>
  <c r="J413" i="4"/>
  <c r="J414" i="4"/>
  <c r="J415" i="4"/>
  <c r="J416" i="4"/>
  <c r="J417" i="4"/>
  <c r="J418" i="4"/>
  <c r="J419" i="4"/>
  <c r="J420" i="4"/>
  <c r="J421" i="4"/>
  <c r="J422" i="4"/>
  <c r="J423" i="4"/>
  <c r="J425" i="4"/>
  <c r="J426" i="4"/>
  <c r="J428" i="4"/>
  <c r="J429" i="4"/>
  <c r="J430" i="4"/>
  <c r="J431" i="4"/>
  <c r="J432" i="4"/>
  <c r="J433" i="4"/>
  <c r="J434" i="4"/>
  <c r="R512" i="4"/>
  <c r="AB512" i="4"/>
  <c r="AD512" i="4"/>
  <c r="R513" i="4"/>
  <c r="AB513" i="4"/>
  <c r="AD513" i="4"/>
  <c r="R514" i="4"/>
  <c r="AB514" i="4"/>
  <c r="AD514" i="4"/>
  <c r="R515" i="4"/>
  <c r="AB515" i="4"/>
  <c r="AD515" i="4"/>
  <c r="R516" i="4"/>
  <c r="AB516" i="4"/>
  <c r="AD516" i="4"/>
  <c r="R517" i="4"/>
  <c r="AB517" i="4"/>
  <c r="AD517" i="4"/>
  <c r="R518" i="4"/>
  <c r="AB518" i="4"/>
  <c r="AD518" i="4"/>
  <c r="R519" i="4"/>
  <c r="AB519" i="4"/>
  <c r="AD519" i="4"/>
  <c r="G521" i="4"/>
  <c r="M521" i="4"/>
  <c r="R521" i="4" s="1"/>
  <c r="G522" i="4"/>
  <c r="M522" i="4"/>
  <c r="R522" i="4" s="1"/>
  <c r="G523" i="4"/>
  <c r="M523" i="4"/>
  <c r="R523" i="4" s="1"/>
  <c r="G524" i="4"/>
  <c r="R524" i="4" s="1"/>
  <c r="M524" i="4"/>
  <c r="G525" i="4"/>
  <c r="M525" i="4"/>
  <c r="G526" i="4"/>
  <c r="M526" i="4"/>
  <c r="R526" i="4" s="1"/>
  <c r="G527" i="4"/>
  <c r="R527" i="4" s="1"/>
  <c r="M527" i="4"/>
  <c r="G528" i="4"/>
  <c r="M528" i="4"/>
  <c r="R528" i="4"/>
  <c r="G529" i="4"/>
  <c r="M529" i="4"/>
  <c r="R529" i="4"/>
  <c r="G530" i="4"/>
  <c r="M530" i="4"/>
  <c r="R530" i="4"/>
  <c r="J532" i="4"/>
  <c r="R532" i="4"/>
  <c r="J533" i="4"/>
  <c r="R533" i="4" s="1"/>
  <c r="J534" i="4"/>
  <c r="R534" i="4" s="1"/>
  <c r="J535" i="4"/>
  <c r="R535" i="4"/>
  <c r="J537" i="4"/>
  <c r="R537" i="4"/>
  <c r="J538" i="4"/>
  <c r="R538" i="4" s="1"/>
  <c r="J539" i="4"/>
  <c r="R539" i="4" s="1"/>
  <c r="J540" i="4"/>
  <c r="R540" i="4"/>
  <c r="J541" i="4"/>
  <c r="R541" i="4"/>
  <c r="J542" i="4"/>
  <c r="R542" i="4" s="1"/>
  <c r="J545" i="4"/>
  <c r="R545" i="4" s="1"/>
  <c r="J546" i="4"/>
  <c r="R546" i="4"/>
  <c r="J547" i="4"/>
  <c r="R547" i="4"/>
  <c r="J548" i="4"/>
  <c r="R548" i="4" s="1"/>
  <c r="J549" i="4"/>
  <c r="R549" i="4" s="1"/>
  <c r="J550" i="4"/>
  <c r="R550" i="4"/>
  <c r="J556" i="4"/>
  <c r="R556" i="4"/>
  <c r="J557" i="4"/>
  <c r="R557" i="4" s="1"/>
  <c r="J558" i="4"/>
  <c r="R558" i="4" s="1"/>
  <c r="J559" i="4"/>
  <c r="R559" i="4"/>
  <c r="J560" i="4"/>
  <c r="R560" i="4"/>
  <c r="R561" i="4"/>
  <c r="J563" i="4"/>
  <c r="R563" i="4"/>
  <c r="J564" i="4"/>
  <c r="R564" i="4"/>
  <c r="J565" i="4"/>
  <c r="R565" i="4" s="1"/>
  <c r="J566" i="4"/>
  <c r="R566" i="4"/>
  <c r="J567" i="4"/>
  <c r="R567" i="4" s="1"/>
  <c r="J568" i="4"/>
  <c r="R568" i="4" s="1"/>
  <c r="J569" i="4"/>
  <c r="R569" i="4" s="1"/>
  <c r="J570" i="4"/>
  <c r="R570" i="4" s="1"/>
  <c r="J571" i="4"/>
  <c r="R571" i="4"/>
  <c r="J572" i="4"/>
  <c r="R572" i="4"/>
  <c r="J573" i="4"/>
  <c r="R573" i="4" s="1"/>
  <c r="J574" i="4"/>
  <c r="R574" i="4"/>
  <c r="J575" i="4"/>
  <c r="R575" i="4"/>
  <c r="J576" i="4"/>
  <c r="R576" i="4" s="1"/>
  <c r="J577" i="4"/>
  <c r="R577" i="4" s="1"/>
  <c r="J578" i="4"/>
  <c r="R578" i="4"/>
  <c r="J579" i="4"/>
  <c r="R579" i="4" s="1"/>
  <c r="J580" i="4"/>
  <c r="R580" i="4"/>
  <c r="J581" i="4"/>
  <c r="R581" i="4" s="1"/>
  <c r="J583" i="4"/>
  <c r="R583" i="4" s="1"/>
  <c r="J584" i="4"/>
  <c r="R584" i="4"/>
  <c r="J585" i="4"/>
  <c r="R585" i="4"/>
  <c r="J586" i="4"/>
  <c r="R586" i="4" s="1"/>
  <c r="J587" i="4"/>
  <c r="R587" i="4"/>
  <c r="J588" i="4"/>
  <c r="R588" i="4"/>
  <c r="J589" i="4"/>
  <c r="R589" i="4" s="1"/>
  <c r="J590" i="4"/>
  <c r="R590" i="4" s="1"/>
  <c r="J591" i="4"/>
  <c r="R591" i="4" s="1"/>
  <c r="J592" i="4"/>
  <c r="R592" i="4" s="1"/>
  <c r="J593" i="4"/>
  <c r="R593" i="4"/>
  <c r="J595" i="4"/>
  <c r="R595" i="4" s="1"/>
  <c r="J596" i="4"/>
  <c r="R596" i="4" s="1"/>
  <c r="J597" i="4"/>
  <c r="R597" i="4"/>
  <c r="J598" i="4"/>
  <c r="R598" i="4"/>
  <c r="J599" i="4"/>
  <c r="R599" i="4" s="1"/>
  <c r="J600" i="4"/>
  <c r="R600" i="4"/>
  <c r="J601" i="4"/>
  <c r="R601" i="4" s="1"/>
  <c r="J603" i="4"/>
  <c r="R603" i="4" s="1"/>
  <c r="J604" i="4"/>
  <c r="R604" i="4" s="1"/>
  <c r="J605" i="4"/>
  <c r="R605" i="4" s="1"/>
  <c r="J606" i="4"/>
  <c r="R606" i="4" s="1"/>
  <c r="J607" i="4"/>
  <c r="R607" i="4"/>
  <c r="J608" i="4"/>
  <c r="R608" i="4" s="1"/>
  <c r="J609" i="4"/>
  <c r="R609" i="4"/>
  <c r="J610" i="4"/>
  <c r="R610" i="4"/>
  <c r="J611" i="4"/>
  <c r="R611" i="4" s="1"/>
  <c r="J613" i="4"/>
  <c r="R613" i="4" s="1"/>
  <c r="J614" i="4"/>
  <c r="R614" i="4"/>
  <c r="J615" i="4"/>
  <c r="R615" i="4" s="1"/>
  <c r="J616" i="4"/>
  <c r="R616" i="4"/>
  <c r="R498" i="5" l="1"/>
  <c r="S498" i="5"/>
  <c r="R495" i="5"/>
  <c r="S495" i="5"/>
  <c r="R485" i="5"/>
  <c r="S485" i="5"/>
  <c r="R482" i="5"/>
  <c r="S482" i="5"/>
  <c r="R409" i="5"/>
  <c r="S409" i="5"/>
  <c r="R507" i="5"/>
  <c r="S507" i="5"/>
  <c r="R501" i="5"/>
  <c r="S501" i="5"/>
  <c r="S488" i="5"/>
  <c r="R488" i="5"/>
  <c r="R479" i="5"/>
  <c r="S479" i="5"/>
  <c r="S476" i="5"/>
  <c r="S430" i="5"/>
  <c r="R430" i="5"/>
  <c r="R393" i="5"/>
  <c r="S393" i="5"/>
  <c r="R353" i="5"/>
  <c r="S353" i="5"/>
  <c r="R502" i="5"/>
  <c r="S502" i="5"/>
  <c r="S436" i="5"/>
  <c r="R436" i="5"/>
  <c r="R425" i="5"/>
  <c r="S425" i="5"/>
  <c r="S417" i="5"/>
  <c r="R357" i="5"/>
  <c r="S357" i="5"/>
  <c r="R46" i="5"/>
  <c r="S46" i="5"/>
  <c r="R491" i="5"/>
  <c r="S491" i="5"/>
  <c r="R437" i="5"/>
  <c r="S437" i="5"/>
  <c r="S379" i="5"/>
  <c r="R379" i="5"/>
  <c r="S363" i="5"/>
  <c r="R363" i="5"/>
  <c r="R351" i="5"/>
  <c r="S351" i="5"/>
  <c r="R475" i="5"/>
  <c r="S475" i="5"/>
  <c r="S438" i="5"/>
  <c r="R438" i="5"/>
  <c r="R38" i="5"/>
  <c r="S38" i="5"/>
  <c r="R28" i="5"/>
  <c r="S28" i="5"/>
  <c r="R511" i="5"/>
  <c r="S511" i="5"/>
  <c r="S508" i="5"/>
  <c r="S486" i="5"/>
  <c r="R472" i="5"/>
  <c r="S395" i="5"/>
  <c r="R395" i="5"/>
  <c r="S281" i="5"/>
  <c r="CU281" i="5"/>
  <c r="R525" i="4"/>
  <c r="R347" i="5"/>
  <c r="S347" i="5"/>
  <c r="S434" i="5"/>
  <c r="R434" i="5"/>
  <c r="S335" i="5"/>
  <c r="CU335" i="5"/>
  <c r="R36" i="5"/>
  <c r="S36" i="5"/>
  <c r="R355" i="5"/>
  <c r="S355" i="5"/>
  <c r="R349" i="5"/>
  <c r="S349" i="5"/>
  <c r="S32" i="5"/>
</calcChain>
</file>

<file path=xl/comments1.xml><?xml version="1.0" encoding="utf-8"?>
<comments xmlns="http://schemas.openxmlformats.org/spreadsheetml/2006/main">
  <authors>
    <author>Author</author>
  </authors>
  <commentList>
    <comment ref="C1" authorId="0">
      <text>
        <r>
          <rPr>
            <b/>
            <sz val="11"/>
            <color indexed="81"/>
            <rFont val="Geneva"/>
            <family val="2"/>
          </rPr>
          <t>Author:</t>
        </r>
        <r>
          <rPr>
            <sz val="11"/>
            <color indexed="81"/>
            <rFont val="Geneva"/>
            <family val="2"/>
          </rPr>
          <t xml:space="preserve">
wet: contains hydrous minerals (e.g., amphibole, mica, etc)
dry: does not contain hydrous minerals, or authors do not specify.</t>
        </r>
      </text>
    </comment>
  </commentList>
</comments>
</file>

<file path=xl/sharedStrings.xml><?xml version="1.0" encoding="utf-8"?>
<sst xmlns="http://schemas.openxmlformats.org/spreadsheetml/2006/main" count="5526" uniqueCount="2797">
  <si>
    <t xml:space="preserve"> X-C  </t>
  </si>
  <si>
    <t xml:space="preserve"> X-B  </t>
  </si>
  <si>
    <t xml:space="preserve"> X-E  </t>
  </si>
  <si>
    <t xml:space="preserve"> X-G  </t>
  </si>
  <si>
    <t xml:space="preserve"> X-D  </t>
  </si>
  <si>
    <t xml:space="preserve"> X-F  </t>
  </si>
  <si>
    <t>Schilling, M., R. V. Conceicao, et al. (2005). "Spinel-facies mantle xenoliths from Cerro Redondo, Argentine Patagonia: Petrographic, geochemical, and isotopic evidence of interaction between xenoliths and host basalt." Lithos 82(3-4): 485-502</t>
  </si>
  <si>
    <t xml:space="preserve"> Pra307 </t>
  </si>
  <si>
    <t xml:space="preserve"> Pra306 </t>
  </si>
  <si>
    <t xml:space="preserve"> Pra305 </t>
  </si>
  <si>
    <t xml:space="preserve"> Pra304 </t>
  </si>
  <si>
    <t xml:space="preserve"> Pra303 </t>
  </si>
  <si>
    <t xml:space="preserve"> Pra301 </t>
  </si>
  <si>
    <t xml:space="preserve"> Pra233 </t>
  </si>
  <si>
    <t xml:space="preserve"> Pra232 </t>
  </si>
  <si>
    <t xml:space="preserve"> Pra231 </t>
  </si>
  <si>
    <t xml:space="preserve"> Pra98 </t>
  </si>
  <si>
    <t xml:space="preserve"> Pra96 </t>
  </si>
  <si>
    <t xml:space="preserve"> Pra95 </t>
  </si>
  <si>
    <t xml:space="preserve"> Pra94 </t>
  </si>
  <si>
    <t xml:space="preserve"> Pra91 </t>
  </si>
  <si>
    <t xml:space="preserve"> Pra82 </t>
  </si>
  <si>
    <t xml:space="preserve"> Pra79 </t>
  </si>
  <si>
    <t xml:space="preserve"> Pra68 </t>
  </si>
  <si>
    <t xml:space="preserve"> Pra57 </t>
  </si>
  <si>
    <t xml:space="preserve"> Pra46 </t>
  </si>
  <si>
    <t xml:space="preserve"> Pra5 </t>
  </si>
  <si>
    <t xml:space="preserve">Pra4 </t>
  </si>
  <si>
    <t>Bjerg, E. A., T. Ntaflos, et al. (2009). "Heterogeneous Lithospheric Mantle beneath Northern Patagonia: Evidence from Prahuaniyeu Garnet- and Spinel-Peridotites." Journal of Petrology 50(7): 1267-1298</t>
  </si>
  <si>
    <t>00-177</t>
  </si>
  <si>
    <t>00-175</t>
  </si>
  <si>
    <t>7-169a</t>
  </si>
  <si>
    <t>6-185</t>
  </si>
  <si>
    <t>6-181</t>
  </si>
  <si>
    <t>6-180a</t>
  </si>
  <si>
    <t>6-179</t>
  </si>
  <si>
    <t>6-178b</t>
  </si>
  <si>
    <t>6-178a</t>
  </si>
  <si>
    <t>7-168 b</t>
  </si>
  <si>
    <t>00-179 a</t>
  </si>
  <si>
    <t>4-147m</t>
  </si>
  <si>
    <t>4-147k</t>
  </si>
  <si>
    <t>4-147g</t>
  </si>
  <si>
    <t>4-147f</t>
  </si>
  <si>
    <t>4-147e</t>
  </si>
  <si>
    <t>4-147b</t>
  </si>
  <si>
    <t>4-147a</t>
  </si>
  <si>
    <t>A-106</t>
  </si>
  <si>
    <t>A-105</t>
  </si>
  <si>
    <t>A-104</t>
  </si>
  <si>
    <t>A-103</t>
  </si>
  <si>
    <t>A-102</t>
  </si>
  <si>
    <t>A-101</t>
  </si>
  <si>
    <t>A-98d</t>
  </si>
  <si>
    <t>A-96c</t>
  </si>
  <si>
    <t>A-94</t>
  </si>
  <si>
    <t>A-92d</t>
  </si>
  <si>
    <t>A-92b</t>
  </si>
  <si>
    <t>A-91c</t>
  </si>
  <si>
    <t>Lucassen, F., G. Franz, et al. (2005). "The late Cretaceous lithospheric mantle beneath the Central Andes: Evidence from phase equilibria and composition of mantle xenoliths." Lithos 82(3-4): 379-406</t>
  </si>
  <si>
    <t>AG8</t>
  </si>
  <si>
    <t>BO15</t>
  </si>
  <si>
    <t>BO1</t>
  </si>
  <si>
    <t>AG3</t>
  </si>
  <si>
    <t>SV8</t>
  </si>
  <si>
    <t>BO9</t>
  </si>
  <si>
    <t>AG6</t>
  </si>
  <si>
    <t>Rivalenti, G., A. Zanetti, et al. (2007). "The effect of the Fernando de Noronha plume on the mantle lithosphere in north-eastern Brazil." Lithos 94(1-4): 111-131</t>
  </si>
  <si>
    <t>SLX-54</t>
  </si>
  <si>
    <t>SLX-42</t>
  </si>
  <si>
    <t>SLX-39</t>
  </si>
  <si>
    <t>SLX-38</t>
  </si>
  <si>
    <t>SLX-24</t>
  </si>
  <si>
    <t>SLX-8</t>
  </si>
  <si>
    <t>SLX-7</t>
  </si>
  <si>
    <t>KLX-29</t>
  </si>
  <si>
    <t>KLX-27</t>
  </si>
  <si>
    <t>KLX-26</t>
  </si>
  <si>
    <t>KLX-25</t>
  </si>
  <si>
    <t>KLX-24</t>
  </si>
  <si>
    <t>KLX-23</t>
  </si>
  <si>
    <t>KLX-20</t>
  </si>
  <si>
    <t>KLX-19</t>
  </si>
  <si>
    <t>KLX-18</t>
  </si>
  <si>
    <t>KLX-17</t>
  </si>
  <si>
    <t>KLX-16</t>
  </si>
  <si>
    <t>KLX-14</t>
  </si>
  <si>
    <t>KLX-11</t>
  </si>
  <si>
    <t>KLX-9</t>
  </si>
  <si>
    <t>KLX-8</t>
  </si>
  <si>
    <t>KLX-7</t>
  </si>
  <si>
    <t>KLX-5</t>
  </si>
  <si>
    <t>KLX-4</t>
  </si>
  <si>
    <t>KLX-3</t>
  </si>
  <si>
    <t>KLX-2</t>
  </si>
  <si>
    <t>KLX-28</t>
  </si>
  <si>
    <t>KLX-65</t>
  </si>
  <si>
    <t>KLX-53</t>
  </si>
  <si>
    <t>KLX-51</t>
  </si>
  <si>
    <t>SLX-56</t>
  </si>
  <si>
    <t>SLX-55</t>
  </si>
  <si>
    <t>SLX-51</t>
  </si>
  <si>
    <t>SLX-50</t>
  </si>
  <si>
    <t>SLX-34</t>
  </si>
  <si>
    <t>SLX-15</t>
  </si>
  <si>
    <t>SLX-14</t>
  </si>
  <si>
    <t>SLX-53</t>
  </si>
  <si>
    <t>SLX-52</t>
  </si>
  <si>
    <t>SLX-48</t>
  </si>
  <si>
    <t>SLX-46</t>
  </si>
  <si>
    <t>SLX-45</t>
  </si>
  <si>
    <t>SLX-44A</t>
  </si>
  <si>
    <t>SLX-41</t>
  </si>
  <si>
    <t>SLX-33</t>
  </si>
  <si>
    <t>SLX-31</t>
  </si>
  <si>
    <t>SLX-30</t>
  </si>
  <si>
    <t>SLX-27</t>
  </si>
  <si>
    <t>SLX-26</t>
  </si>
  <si>
    <t>SLX-22</t>
  </si>
  <si>
    <t>SLX-20</t>
  </si>
  <si>
    <t>SLX-16</t>
  </si>
  <si>
    <t>SLX-13</t>
  </si>
  <si>
    <t>SLX-11</t>
  </si>
  <si>
    <t>SLX-5</t>
  </si>
  <si>
    <t>SLX-4</t>
  </si>
  <si>
    <t>RRX-23</t>
  </si>
  <si>
    <t>RRX-22</t>
  </si>
  <si>
    <t>RRX-18</t>
  </si>
  <si>
    <t>RRX-15</t>
  </si>
  <si>
    <t>RRX-14</t>
  </si>
  <si>
    <t>RRX-12</t>
  </si>
  <si>
    <t>RRX-11</t>
  </si>
  <si>
    <t>RRX-10</t>
  </si>
  <si>
    <t>RRX-9</t>
  </si>
  <si>
    <t>RRX-8</t>
  </si>
  <si>
    <t>RRX-6</t>
  </si>
  <si>
    <t>RRX-5</t>
  </si>
  <si>
    <t>LPX-34</t>
  </si>
  <si>
    <t>LPX-31</t>
  </si>
  <si>
    <t>LPX-28</t>
  </si>
  <si>
    <t>LPX-27</t>
  </si>
  <si>
    <t>LPX-26</t>
  </si>
  <si>
    <t>LPX-25</t>
  </si>
  <si>
    <t>LPX-24</t>
  </si>
  <si>
    <t>LPX-19</t>
  </si>
  <si>
    <t>LPX-18</t>
  </si>
  <si>
    <t>LPX-17</t>
  </si>
  <si>
    <t>LPX-16</t>
  </si>
  <si>
    <t>LPX-15</t>
  </si>
  <si>
    <t>LPX-14</t>
  </si>
  <si>
    <t>LPX-13</t>
  </si>
  <si>
    <t>LPX-12</t>
  </si>
  <si>
    <t>LPX-11</t>
  </si>
  <si>
    <t>LPX-9</t>
  </si>
  <si>
    <t>LPX-8</t>
  </si>
  <si>
    <t>LPX-7</t>
  </si>
  <si>
    <t>LPX-6</t>
  </si>
  <si>
    <t>LPX-4</t>
  </si>
  <si>
    <t>LPX-3</t>
  </si>
  <si>
    <t>LPX-2</t>
  </si>
  <si>
    <t>LPX-1</t>
  </si>
  <si>
    <t>KRX-20</t>
  </si>
  <si>
    <t>KRX-19</t>
  </si>
  <si>
    <t>KRX-15</t>
  </si>
  <si>
    <t>KRX-14</t>
  </si>
  <si>
    <t>KRX-13</t>
  </si>
  <si>
    <t>KRX-11</t>
  </si>
  <si>
    <t>KRX-10</t>
  </si>
  <si>
    <t>KRX-9</t>
  </si>
  <si>
    <t>KRX-8</t>
  </si>
  <si>
    <t>KRX-6</t>
  </si>
  <si>
    <t>LLX-14</t>
  </si>
  <si>
    <t>LLX-11</t>
  </si>
  <si>
    <t>LLX-7</t>
  </si>
  <si>
    <t>BTX-45</t>
  </si>
  <si>
    <t>BTX-44</t>
  </si>
  <si>
    <t>BTX-40</t>
  </si>
  <si>
    <t>BTX-38</t>
  </si>
  <si>
    <t>BTX-37</t>
  </si>
  <si>
    <t>BTX-36</t>
  </si>
  <si>
    <t>BTX-35</t>
  </si>
  <si>
    <t>BTX-34</t>
  </si>
  <si>
    <t>BTX-33</t>
  </si>
  <si>
    <t>BTX-32</t>
  </si>
  <si>
    <t>BTX-31</t>
  </si>
  <si>
    <t>BTX-30</t>
  </si>
  <si>
    <t>BTX-29</t>
  </si>
  <si>
    <t>BTX-28</t>
  </si>
  <si>
    <t>BTX-27</t>
  </si>
  <si>
    <t>BTX-26</t>
  </si>
  <si>
    <t>BTX-25</t>
  </si>
  <si>
    <t>BTX-24</t>
  </si>
  <si>
    <t>BTX-23</t>
  </si>
  <si>
    <t>BTX-22</t>
  </si>
  <si>
    <t>BTX-21</t>
  </si>
  <si>
    <t>BTX-19</t>
  </si>
  <si>
    <t>BTX-18</t>
  </si>
  <si>
    <t>BTX-17</t>
  </si>
  <si>
    <t>BTX-16</t>
  </si>
  <si>
    <t>BTX-15</t>
  </si>
  <si>
    <t>BTX-14</t>
  </si>
  <si>
    <t>BTX-13</t>
  </si>
  <si>
    <t>BTX-12</t>
  </si>
  <si>
    <t>BTX-11</t>
  </si>
  <si>
    <t>BTX-9</t>
  </si>
  <si>
    <t>KLX-70</t>
  </si>
  <si>
    <t>KLX-69B</t>
  </si>
  <si>
    <t>KLX-64</t>
  </si>
  <si>
    <t>KLX-61</t>
  </si>
  <si>
    <t>KLX-52</t>
  </si>
  <si>
    <t>KLX-49A</t>
  </si>
  <si>
    <t>KLX-48</t>
  </si>
  <si>
    <t>KLX-46</t>
  </si>
  <si>
    <t>KLX-45</t>
  </si>
  <si>
    <t>KLX-44</t>
  </si>
  <si>
    <t>KLX-43</t>
  </si>
  <si>
    <t>KLX-42</t>
  </si>
  <si>
    <t>KLX-37</t>
  </si>
  <si>
    <t>LLX-1</t>
  </si>
  <si>
    <t>KLX-69A</t>
  </si>
  <si>
    <t>KLX-57</t>
  </si>
  <si>
    <t>KLX-62</t>
  </si>
  <si>
    <t>KLX-47</t>
  </si>
  <si>
    <t>RRX-21</t>
  </si>
  <si>
    <t>RRX-19</t>
  </si>
  <si>
    <t>KLX-66</t>
  </si>
  <si>
    <t>KLX-58</t>
  </si>
  <si>
    <t>KLX-59</t>
  </si>
  <si>
    <t>KLX-67</t>
  </si>
  <si>
    <t>CL-17</t>
  </si>
  <si>
    <t>CL-3</t>
  </si>
  <si>
    <t>FS-41</t>
  </si>
  <si>
    <t>VM-10</t>
  </si>
  <si>
    <t>KRX-18</t>
  </si>
  <si>
    <t>Peslier, A. H., D. Francis, et al. (2002). "The lithospheric mantle beneath continental margins: Melting and melt-rock reaction in Canadian Cordillera xenoliths." Journal of Petrology 43(11): 2013-2047</t>
  </si>
  <si>
    <t>Peslier, A. H., L. Reisberg, et al. (2000). "Os isotopic systematics in mantle xenoliths; age constraints on the Canadian Cordillera lithosphere." Chemical Geology 166(1-2): 85-101</t>
  </si>
  <si>
    <t>4-31</t>
  </si>
  <si>
    <t>4-30</t>
  </si>
  <si>
    <t>4-29</t>
  </si>
  <si>
    <t>4-27</t>
  </si>
  <si>
    <t>4-26b</t>
  </si>
  <si>
    <t>4-26a</t>
  </si>
  <si>
    <t>4-25a</t>
  </si>
  <si>
    <t>4-24b</t>
  </si>
  <si>
    <t>4-24a</t>
  </si>
  <si>
    <t>2-33</t>
  </si>
  <si>
    <t>2-32a</t>
  </si>
  <si>
    <t>2-31a</t>
  </si>
  <si>
    <t>2-30</t>
  </si>
  <si>
    <t>2-28</t>
  </si>
  <si>
    <t>2-26</t>
  </si>
  <si>
    <t>2-25</t>
  </si>
  <si>
    <t>2-24b</t>
  </si>
  <si>
    <t>2-24Ab</t>
  </si>
  <si>
    <t>2-24Aa</t>
  </si>
  <si>
    <t>2-24a</t>
  </si>
  <si>
    <t>2-22</t>
  </si>
  <si>
    <t>2-21</t>
  </si>
  <si>
    <t>2-19</t>
  </si>
  <si>
    <t>2-16B</t>
  </si>
  <si>
    <t>2-16A</t>
  </si>
  <si>
    <t>2-15B</t>
  </si>
  <si>
    <t>2-15A</t>
  </si>
  <si>
    <t>2-12b</t>
  </si>
  <si>
    <t>2-12a</t>
  </si>
  <si>
    <t>2-11</t>
  </si>
  <si>
    <t>2-10</t>
  </si>
  <si>
    <t>1-22b</t>
  </si>
  <si>
    <t>1-22A</t>
  </si>
  <si>
    <t>1-21B</t>
  </si>
  <si>
    <t>1-21A</t>
  </si>
  <si>
    <t>1-20</t>
  </si>
  <si>
    <t>1-19</t>
  </si>
  <si>
    <t>1-18</t>
  </si>
  <si>
    <t>1-17B</t>
  </si>
  <si>
    <t>1-16C</t>
  </si>
  <si>
    <t>1-16B</t>
  </si>
  <si>
    <t>1-16A</t>
  </si>
  <si>
    <t>1-15B</t>
  </si>
  <si>
    <t>1-15A</t>
  </si>
  <si>
    <t>1-11</t>
  </si>
  <si>
    <t>1-7a</t>
  </si>
  <si>
    <t>Bernstein, S., P. B. Kelemen, et al. (1998). "Depleted spinel harzburgite xenoliths in tertiary dykes from east Greenland: Restites from high degree melting." Earth and Planetary Science Letters 154(1-4): 221-235</t>
  </si>
  <si>
    <t>TL-133</t>
  </si>
  <si>
    <t>TL-124</t>
  </si>
  <si>
    <t>TL-120</t>
  </si>
  <si>
    <t>TL-119</t>
  </si>
  <si>
    <t>TL-117</t>
  </si>
  <si>
    <t>TL-116</t>
  </si>
  <si>
    <t>TL-114</t>
  </si>
  <si>
    <t>TL-113</t>
  </si>
  <si>
    <t>TL-112</t>
  </si>
  <si>
    <t>TL-111</t>
  </si>
  <si>
    <t>TL-110</t>
  </si>
  <si>
    <t>TL-109</t>
  </si>
  <si>
    <t>TL-107</t>
  </si>
  <si>
    <t>TL-106</t>
  </si>
  <si>
    <t>TL-105</t>
  </si>
  <si>
    <t>TL-104</t>
  </si>
  <si>
    <t>TL-103</t>
  </si>
  <si>
    <t>TL-102</t>
  </si>
  <si>
    <t>TL-101</t>
  </si>
  <si>
    <t>Ntaflos, T., E. A. Bjerg, et al. (2007). "Depleted lithosphere from the mantle wedge beneath Tres Lagos, southern Patagonia, Argentina." Lithos 94(1-4): 46-65</t>
  </si>
  <si>
    <t xml:space="preserve"> 19-27  </t>
  </si>
  <si>
    <t xml:space="preserve"> 19-22  </t>
  </si>
  <si>
    <t xml:space="preserve"> 19-20  </t>
  </si>
  <si>
    <t xml:space="preserve"> 19-15  </t>
  </si>
  <si>
    <t xml:space="preserve"> 19-11  </t>
  </si>
  <si>
    <t xml:space="preserve"> 19-6  </t>
  </si>
  <si>
    <t xml:space="preserve"> 19-2  </t>
  </si>
  <si>
    <t xml:space="preserve"> 16-3  </t>
  </si>
  <si>
    <t xml:space="preserve"> 10-22  </t>
  </si>
  <si>
    <t xml:space="preserve"> 4-1  </t>
  </si>
  <si>
    <t xml:space="preserve"> 1-26  </t>
  </si>
  <si>
    <t xml:space="preserve"> 1-25  </t>
  </si>
  <si>
    <t xml:space="preserve"> 1-24  </t>
  </si>
  <si>
    <t xml:space="preserve"> 1-21  </t>
  </si>
  <si>
    <t xml:space="preserve"> 1-19  </t>
  </si>
  <si>
    <t xml:space="preserve"> 1-13W  </t>
  </si>
  <si>
    <t xml:space="preserve"> 1-13H</t>
  </si>
  <si>
    <t>Carlson, R. W., A. J. Irving, et al. (2004). "Timing of Precambrian melt depletion and Phanerozoic refertilization events in the lithospheric mantle of the Wyoming Craton and adjacent Central Plains Orogen." Lithos 77(1-4): 453-472</t>
  </si>
  <si>
    <t xml:space="preserve"> WC 297  </t>
  </si>
  <si>
    <t xml:space="preserve"> WC 296  </t>
  </si>
  <si>
    <t xml:space="preserve"> LSC 260  </t>
  </si>
  <si>
    <t xml:space="preserve"> LSC 171  </t>
  </si>
  <si>
    <t xml:space="preserve"> LSC 263  </t>
  </si>
  <si>
    <t xml:space="preserve"> WC 167  </t>
  </si>
  <si>
    <t xml:space="preserve"> WC 98  </t>
  </si>
  <si>
    <t xml:space="preserve"> WC 97  </t>
  </si>
  <si>
    <t xml:space="preserve"> WC 94  </t>
  </si>
  <si>
    <t xml:space="preserve"> LSC 247  </t>
  </si>
  <si>
    <t>Downes, H., R. MacDonald, et al. (2004). "Ultramafic xenoliths from the Bearpaw Mountains, Montana, USA: Evidence for multiple metasomatic events in the lithospheric mantle beneath the Wyoming craton." Journal of Petrology 45(8): 1631-1662</t>
  </si>
  <si>
    <t>NK1-18</t>
  </si>
  <si>
    <t>NK1-17</t>
  </si>
  <si>
    <t>NK1-7</t>
  </si>
  <si>
    <t>NK1-6</t>
  </si>
  <si>
    <t>NK1-3</t>
  </si>
  <si>
    <t>NK1-2</t>
  </si>
  <si>
    <t>NK3-25</t>
  </si>
  <si>
    <t>NK3-20</t>
  </si>
  <si>
    <t>NK2-10</t>
  </si>
  <si>
    <t>NK2-3</t>
  </si>
  <si>
    <t>Schmidberger, S. S., A. Simonetti, et al. (2001). "Sr-Nd-Pb isotope systematics of mantle xenoliths from Somerset Island kimberlites: Evidence for lithosphere stratification beneath Arctic Canada." Geochimica Et Cosmochimica Acta 65(22): 4243-4255</t>
  </si>
  <si>
    <t>NK1-5</t>
  </si>
  <si>
    <t>Schmidberger, S. S. and D. Francis (1999). "Nature of the mantle roots beneath the North American craton: mantle xenolith evidence from Somerset Island kimberlites." Lithos 48(1-4): 195-216</t>
  </si>
  <si>
    <t>JP3-X1</t>
  </si>
  <si>
    <t>JP2-X2</t>
  </si>
  <si>
    <t>K13A5</t>
  </si>
  <si>
    <t>K13A4</t>
  </si>
  <si>
    <t>K13A3</t>
  </si>
  <si>
    <t>K13A1</t>
  </si>
  <si>
    <t>K12A1</t>
  </si>
  <si>
    <t>Irvine, G. J., D. G. Pearson, et al. (2003). "A Re-Os isotope and PGE study of kimberlite-derived peridotite xenoliths from Somerset Island and a comparison to the Slave and Kaapvaal cratons." Lithos 71(2-4): 461-488.</t>
  </si>
  <si>
    <t xml:space="preserve"> ET36 </t>
  </si>
  <si>
    <t xml:space="preserve"> ET42 </t>
  </si>
  <si>
    <t xml:space="preserve"> ET40 </t>
  </si>
  <si>
    <t xml:space="preserve"> ET48 </t>
  </si>
  <si>
    <t xml:space="preserve"> ET80 </t>
  </si>
  <si>
    <t xml:space="preserve"> ET74 </t>
  </si>
  <si>
    <t xml:space="preserve"> ET32 </t>
  </si>
  <si>
    <t xml:space="preserve"> ET66(2) </t>
  </si>
  <si>
    <t xml:space="preserve"> ET45 </t>
  </si>
  <si>
    <t xml:space="preserve"> ET27 </t>
  </si>
  <si>
    <t xml:space="preserve"> ET49(2) </t>
  </si>
  <si>
    <t xml:space="preserve"> ET83 </t>
  </si>
  <si>
    <t xml:space="preserve"> ET54 </t>
  </si>
  <si>
    <t xml:space="preserve"> ET57 </t>
  </si>
  <si>
    <t xml:space="preserve"> ET41 </t>
  </si>
  <si>
    <t xml:space="preserve"> ET46 </t>
  </si>
  <si>
    <t xml:space="preserve"> ET69 </t>
  </si>
  <si>
    <t>Reisberg, L., J. P. Lorand, et al. (2004). "Reliability of Os model ages in pervasively metasomatized continental mantle lithosphere: a case study of Sidamo spinel peridotite xenoliths (East African Rift, Ethiopia)." Chemical Geology 208(1-4): 119-140</t>
  </si>
  <si>
    <t xml:space="preserve"> Atl-3V </t>
  </si>
  <si>
    <t xml:space="preserve"> Atl-3U </t>
  </si>
  <si>
    <t xml:space="preserve"> Atl-3T </t>
  </si>
  <si>
    <t xml:space="preserve"> Atl-3L </t>
  </si>
  <si>
    <t xml:space="preserve"> Atl-3K </t>
  </si>
  <si>
    <t xml:space="preserve"> Atl-3I </t>
  </si>
  <si>
    <t xml:space="preserve"> Atl-3F </t>
  </si>
  <si>
    <t xml:space="preserve"> Atl-3E </t>
  </si>
  <si>
    <t xml:space="preserve"> Atl-3C </t>
  </si>
  <si>
    <t xml:space="preserve"> Atl-3B </t>
  </si>
  <si>
    <t xml:space="preserve"> Atl-3A </t>
  </si>
  <si>
    <t>Wittig, N., D. G. Pearson, et al. (2010). "A major element, PGE and Re-Os isotope study of Middle Atlas (Morocco) peridotite xenoliths: Evidence for coupled introduction of metasomatic sulphides and clinopyroxene." Lithos 115(1-4): 15-26</t>
  </si>
  <si>
    <t xml:space="preserve"> </t>
  </si>
  <si>
    <t xml:space="preserve"> K27 </t>
  </si>
  <si>
    <t xml:space="preserve"> K25 </t>
  </si>
  <si>
    <t xml:space="preserve"> K24 </t>
  </si>
  <si>
    <t xml:space="preserve"> K23</t>
  </si>
  <si>
    <t xml:space="preserve"> K22 </t>
  </si>
  <si>
    <t xml:space="preserve"> K21 </t>
  </si>
  <si>
    <t xml:space="preserve"> K20 </t>
  </si>
  <si>
    <t xml:space="preserve"> K19 </t>
  </si>
  <si>
    <t xml:space="preserve"> K18 </t>
  </si>
  <si>
    <t xml:space="preserve"> K17 </t>
  </si>
  <si>
    <t xml:space="preserve"> K16 </t>
  </si>
  <si>
    <t xml:space="preserve"> K15 </t>
  </si>
  <si>
    <t xml:space="preserve"> K14 </t>
  </si>
  <si>
    <t xml:space="preserve"> K13 </t>
  </si>
  <si>
    <t xml:space="preserve"> K12 </t>
  </si>
  <si>
    <t xml:space="preserve"> K11 </t>
  </si>
  <si>
    <t xml:space="preserve"> K10 </t>
  </si>
  <si>
    <t xml:space="preserve"> K9 </t>
  </si>
  <si>
    <t xml:space="preserve"> K8 </t>
  </si>
  <si>
    <t xml:space="preserve"> K7 </t>
  </si>
  <si>
    <t xml:space="preserve"> K6 </t>
  </si>
  <si>
    <t xml:space="preserve"> K5 </t>
  </si>
  <si>
    <t xml:space="preserve"> K3 </t>
  </si>
  <si>
    <t xml:space="preserve"> K2 </t>
  </si>
  <si>
    <t xml:space="preserve"> K1 </t>
  </si>
  <si>
    <t xml:space="preserve"> GP402 </t>
  </si>
  <si>
    <t>Simon, N. S. C., R. W. Carlson, et al. (2007). "The origin and evolution of the Kaapvaal cratonic lithospheric mantle." Journal of Petrology 48(3): 589-625</t>
  </si>
  <si>
    <t xml:space="preserve"> KR-4003 </t>
  </si>
  <si>
    <t>Walter, M. J. (1998). "Melting of garnet peridotite and the origin of komatiite and depleted lithosphere." Journal of Petrology 39(1): 29-60</t>
  </si>
  <si>
    <t xml:space="preserve"> PHN  5596</t>
  </si>
  <si>
    <t xml:space="preserve"> PHN  4254</t>
  </si>
  <si>
    <t xml:space="preserve"> FRB  1447</t>
  </si>
  <si>
    <t xml:space="preserve"> FRB  1422</t>
  </si>
  <si>
    <t xml:space="preserve"> FRB  1409</t>
  </si>
  <si>
    <t xml:space="preserve"> FRB  1404</t>
  </si>
  <si>
    <t xml:space="preserve"> FRB  1402</t>
  </si>
  <si>
    <t xml:space="preserve"> FRB  1013</t>
  </si>
  <si>
    <t xml:space="preserve"> FRB  978</t>
  </si>
  <si>
    <t xml:space="preserve"> FRB  932</t>
  </si>
  <si>
    <t>Boyd, F. R., D. G. Pearson, et al. (1993). "LOW-CALCIUM GARNET HARZBURGITES FROM SOUTHERN AFRICA - THEIR RELATIONS TO CRATON STRUCTURE AND DIAMOND CRYSTALLIZATION." Contributions to Mineralogy and Petrology 113(3): 352-366</t>
  </si>
  <si>
    <t xml:space="preserve"> rom198 </t>
  </si>
  <si>
    <t xml:space="preserve"> JAG90-8 </t>
  </si>
  <si>
    <t xml:space="preserve"> JAG90-1 </t>
  </si>
  <si>
    <t xml:space="preserve"> BD2425 </t>
  </si>
  <si>
    <t xml:space="preserve"> BD2358 </t>
  </si>
  <si>
    <t xml:space="preserve"> BD2308 </t>
  </si>
  <si>
    <t xml:space="preserve"> PR90-57 </t>
  </si>
  <si>
    <t xml:space="preserve"> PR90-9 </t>
  </si>
  <si>
    <t xml:space="preserve"> PR89-1 </t>
  </si>
  <si>
    <t xml:space="preserve"> rom68 </t>
  </si>
  <si>
    <t xml:space="preserve"> JJG1773 </t>
  </si>
  <si>
    <t xml:space="preserve"> JAG90-19 </t>
  </si>
  <si>
    <t xml:space="preserve"> JAG90-13 </t>
  </si>
  <si>
    <t xml:space="preserve"> JAG90-12 </t>
  </si>
  <si>
    <t xml:space="preserve"> JAG90-11 </t>
  </si>
  <si>
    <t xml:space="preserve"> JAG90-10 </t>
  </si>
  <si>
    <t xml:space="preserve"> BD2426 </t>
  </si>
  <si>
    <t xml:space="preserve"> BD2421 </t>
  </si>
  <si>
    <t>Gregoire, M., D. R. Bell, et al. (2003). "Garnet lherzolites from the Kaapvaal craton (South Africa): Trace element evidence for a metasomatic history." Journal of Petrology 44(4): 629-657 et al., 2003 JP</t>
  </si>
  <si>
    <t xml:space="preserve"> PHN5275  </t>
  </si>
  <si>
    <t>Pearson, D. G., R. W. Carlson, et al. (1995). "STABILIZATION OF ARCHEAN LITHOSPHERIC MANTLE - A RE-OS ISOTOPE STUDY OF PERIDOTITE XENOLITHS FROM THE KAAPVAAL CRATON." Earth and Planetary Science Letters 134(3-4): 341-357</t>
  </si>
  <si>
    <t xml:space="preserve"> LET28  </t>
  </si>
  <si>
    <t xml:space="preserve"> LET25  </t>
  </si>
  <si>
    <t xml:space="preserve"> LET8  </t>
  </si>
  <si>
    <t xml:space="preserve"> LET6  </t>
  </si>
  <si>
    <t>Pearson, D. G., G. J. Irvine, et al. (2004). "Re-Os isotope systematics and platinum group element fractionation during mantle melt extraction: a study of massif and xenolith peridotite suites." Chemical Geology 208(1-4): 29-59</t>
  </si>
  <si>
    <t xml:space="preserve"> E11  </t>
  </si>
  <si>
    <t xml:space="preserve"> PHN 6199  </t>
  </si>
  <si>
    <t xml:space="preserve"> PHN 5365  </t>
  </si>
  <si>
    <t xml:space="preserve"> PHN 5364  </t>
  </si>
  <si>
    <t xml:space="preserve"> PHN 5316  </t>
  </si>
  <si>
    <t xml:space="preserve"> PHN 5315  </t>
  </si>
  <si>
    <t xml:space="preserve"> JJG 2517  </t>
  </si>
  <si>
    <t xml:space="preserve"> JJG 2514  </t>
  </si>
  <si>
    <t xml:space="preserve"> JJG 2513  </t>
  </si>
  <si>
    <t xml:space="preserve"> PHN 1687  </t>
  </si>
  <si>
    <t xml:space="preserve"> PHN 1686  </t>
  </si>
  <si>
    <t xml:space="preserve"> PHN 5304  </t>
  </si>
  <si>
    <t xml:space="preserve"> FRB 1683  </t>
  </si>
  <si>
    <t xml:space="preserve"> FRB 1681  </t>
  </si>
  <si>
    <t xml:space="preserve"> FRB 1626  </t>
  </si>
  <si>
    <t xml:space="preserve"> FRB 1685  </t>
  </si>
  <si>
    <t xml:space="preserve"> FRB 1684  </t>
  </si>
  <si>
    <t xml:space="preserve"> FRB 1682  </t>
  </si>
  <si>
    <t xml:space="preserve"> FRB 1680  </t>
  </si>
  <si>
    <t xml:space="preserve"> FRB 1652  </t>
  </si>
  <si>
    <t xml:space="preserve"> FRB 1651  </t>
  </si>
  <si>
    <t xml:space="preserve"> FRB 1650  </t>
  </si>
  <si>
    <t xml:space="preserve"> FRB 1625  </t>
  </si>
  <si>
    <t xml:space="preserve"> FRB 1183  </t>
  </si>
  <si>
    <t xml:space="preserve"> FRB 1181  </t>
  </si>
  <si>
    <t xml:space="preserve"> FRB 1180  </t>
  </si>
  <si>
    <t>Boyd, F. R., D. G. Pearson, et al. (2004). "Garnet lherzolites from Louwrensia, Namibia: bulk composition and P/T relations." Lithos 77(1-4): 573-592</t>
  </si>
  <si>
    <t>PR90-24</t>
  </si>
  <si>
    <t>PR90-4</t>
  </si>
  <si>
    <t>PR 89-48</t>
  </si>
  <si>
    <t>Gregoire, M., C. Tinguely, et al. (2005). "Spinel lherzolite xenoliths from the Premier kimberlite (Kaapvaal craton, South Africa): Nature and evolution of the shallow upper mantle beneath the Bushveld complex." Lithos 84(3-4): 185-205 et al., 2005 Lithos</t>
  </si>
  <si>
    <t xml:space="preserve">8603--2  </t>
  </si>
  <si>
    <t xml:space="preserve">8601--9  </t>
  </si>
  <si>
    <t xml:space="preserve">8601--3  </t>
  </si>
  <si>
    <t xml:space="preserve">8601--26  </t>
  </si>
  <si>
    <t xml:space="preserve">8601--10  </t>
  </si>
  <si>
    <t xml:space="preserve">8601 --4  </t>
  </si>
  <si>
    <t>Ionov, D. A., U. Kramm, et al. (1992). "EVOLUTION OF THE UPPER MANTLE BENEATH THE SOUTHERN BAIKAL RIFT-ZONE - AN SR-ND ISOTOPE STUDY OF XENOLITHS FROM THE BARTOY VOLCANOS." Contributions to Mineralogy and Petrology 111(2): 235-247</t>
  </si>
  <si>
    <t xml:space="preserve"> 314-71  </t>
  </si>
  <si>
    <t xml:space="preserve"> 314-72  </t>
  </si>
  <si>
    <t xml:space="preserve">Z-9a  </t>
  </si>
  <si>
    <t xml:space="preserve">Z-8  </t>
  </si>
  <si>
    <t xml:space="preserve">Z-72  </t>
  </si>
  <si>
    <t xml:space="preserve">Z-71  </t>
  </si>
  <si>
    <t xml:space="preserve">Z-7  </t>
  </si>
  <si>
    <t xml:space="preserve">Z-65a  </t>
  </si>
  <si>
    <t xml:space="preserve">Z-6  </t>
  </si>
  <si>
    <t xml:space="preserve">Z-5a  </t>
  </si>
  <si>
    <t xml:space="preserve">Z-18  </t>
  </si>
  <si>
    <t xml:space="preserve">Z-17  </t>
  </si>
  <si>
    <t xml:space="preserve">Z-16  </t>
  </si>
  <si>
    <t xml:space="preserve">Z-15  </t>
  </si>
  <si>
    <t xml:space="preserve">Z-14  </t>
  </si>
  <si>
    <t xml:space="preserve">Z-12  </t>
  </si>
  <si>
    <t xml:space="preserve">Z-11  </t>
  </si>
  <si>
    <t xml:space="preserve">Ts-21  </t>
  </si>
  <si>
    <t xml:space="preserve">Ts-14  </t>
  </si>
  <si>
    <t xml:space="preserve">St-3  </t>
  </si>
  <si>
    <t xml:space="preserve">St-23  </t>
  </si>
  <si>
    <t xml:space="preserve">St-0  </t>
  </si>
  <si>
    <t xml:space="preserve">Hr-6a  </t>
  </si>
  <si>
    <t xml:space="preserve">Hr-4  </t>
  </si>
  <si>
    <t xml:space="preserve">Hr-26  </t>
  </si>
  <si>
    <t xml:space="preserve">Hr-25  </t>
  </si>
  <si>
    <t xml:space="preserve">Hr-22  </t>
  </si>
  <si>
    <t xml:space="preserve">Hr-20  </t>
  </si>
  <si>
    <t xml:space="preserve">Hr-2  </t>
  </si>
  <si>
    <t xml:space="preserve">Hr-18  </t>
  </si>
  <si>
    <t xml:space="preserve">Hr-12  </t>
  </si>
  <si>
    <t xml:space="preserve">Bosko  </t>
  </si>
  <si>
    <t>Ionov, D. A. (2007). "Compositional variations and heterogeneity in fertile lithospheric mantle: peridotite xenoliths in basalts from Tariat, Mongolia." Contributions to Mineralogy and Petrology 154(4): 455-477</t>
  </si>
  <si>
    <t xml:space="preserve">8801-I  </t>
  </si>
  <si>
    <t>Ionov, D. A. and A. W. Hofmann (1995). "NB-TA-RICH MANTLE AMPHIBOLES AND MICAS - IMPLICATIONS FOR SUBDUCTION-RELATED METASOMATIC TRACE-ELEMENT FRACTIONATIONS." Earth and Planetary Science Letters 131(3-4): 341-356</t>
  </si>
  <si>
    <t>MOG-5</t>
  </si>
  <si>
    <t>MOG-4</t>
  </si>
  <si>
    <t>MOG-3</t>
  </si>
  <si>
    <t>MOG-2</t>
  </si>
  <si>
    <t>MOG-1</t>
  </si>
  <si>
    <t>Mo-99-7</t>
  </si>
  <si>
    <t>Mo-96</t>
  </si>
  <si>
    <t>Mo-95</t>
  </si>
  <si>
    <t>Mo-94</t>
  </si>
  <si>
    <t>Mo-93</t>
  </si>
  <si>
    <t>Mo-92</t>
  </si>
  <si>
    <t>Mo-91</t>
  </si>
  <si>
    <t>Mo-90</t>
  </si>
  <si>
    <t>Mo-89</t>
  </si>
  <si>
    <t>Mo-88</t>
  </si>
  <si>
    <t>Mo-105</t>
  </si>
  <si>
    <t>Mo-104</t>
  </si>
  <si>
    <t>Mo-103</t>
  </si>
  <si>
    <t>Mo-102</t>
  </si>
  <si>
    <t>Mo-101</t>
  </si>
  <si>
    <t>MHP-1</t>
  </si>
  <si>
    <t>8531-42</t>
  </si>
  <si>
    <t>8531-40</t>
  </si>
  <si>
    <t>8530-5a</t>
  </si>
  <si>
    <t>8530-3</t>
  </si>
  <si>
    <t>8530-24</t>
  </si>
  <si>
    <t>8530-18</t>
  </si>
  <si>
    <t>79-4</t>
  </si>
  <si>
    <t>79-3</t>
  </si>
  <si>
    <t>79-2</t>
  </si>
  <si>
    <t>79-1</t>
  </si>
  <si>
    <t>4594-6</t>
  </si>
  <si>
    <t>4594-4</t>
  </si>
  <si>
    <t>4500-8</t>
  </si>
  <si>
    <t>4500-33</t>
  </si>
  <si>
    <t>4500-26</t>
  </si>
  <si>
    <t>4500-21</t>
  </si>
  <si>
    <t>4500-19</t>
  </si>
  <si>
    <t>4500-18</t>
  </si>
  <si>
    <t>4399-26</t>
  </si>
  <si>
    <t>4399-23</t>
  </si>
  <si>
    <t>314-72</t>
  </si>
  <si>
    <t>314-71</t>
  </si>
  <si>
    <t>314-6</t>
  </si>
  <si>
    <t>314-59</t>
  </si>
  <si>
    <t>314-58</t>
  </si>
  <si>
    <t>314-56</t>
  </si>
  <si>
    <t>314-5</t>
  </si>
  <si>
    <t>Ionov, D. A. and A. W. Hofmann (2007). "Depth of formation of subcontinental off-craton peridotites." Earth and Planetary Science Letters 261(3-4): 620-634</t>
  </si>
  <si>
    <t xml:space="preserve">Av9 </t>
  </si>
  <si>
    <t xml:space="preserve">Av8 </t>
  </si>
  <si>
    <t xml:space="preserve">Av7 </t>
  </si>
  <si>
    <t xml:space="preserve">Av6 </t>
  </si>
  <si>
    <t xml:space="preserve">Av5 </t>
  </si>
  <si>
    <t xml:space="preserve">Av4 </t>
  </si>
  <si>
    <t xml:space="preserve">Av3 </t>
  </si>
  <si>
    <t xml:space="preserve">Av2 </t>
  </si>
  <si>
    <t xml:space="preserve">Av17 </t>
  </si>
  <si>
    <t xml:space="preserve">Av16 </t>
  </si>
  <si>
    <t xml:space="preserve">Av15 </t>
  </si>
  <si>
    <t xml:space="preserve">Av14 </t>
  </si>
  <si>
    <t xml:space="preserve">Av13 </t>
  </si>
  <si>
    <t xml:space="preserve">Av12 </t>
  </si>
  <si>
    <t xml:space="preserve">Av11 </t>
  </si>
  <si>
    <t xml:space="preserve">Av10 </t>
  </si>
  <si>
    <t xml:space="preserve">Av1 </t>
  </si>
  <si>
    <t>Ionov, D. A. (2010). "Petrology of Mantle Wedge Lithosphere: New Data on Supra-Subduction Zone Peridotite Xenoliths from the Andesitic Avacha Volcano, Kamchatka." Journal of Petrology 51(1-2): 327-361</t>
  </si>
  <si>
    <t>8-6</t>
  </si>
  <si>
    <t>8-50</t>
  </si>
  <si>
    <t>8-5</t>
  </si>
  <si>
    <t>8-40</t>
  </si>
  <si>
    <t>8-39</t>
  </si>
  <si>
    <t>8-31</t>
  </si>
  <si>
    <t>8-2</t>
  </si>
  <si>
    <t>8-11</t>
  </si>
  <si>
    <t>8-10</t>
  </si>
  <si>
    <t>8-1</t>
  </si>
  <si>
    <t>7-5</t>
  </si>
  <si>
    <t>7-1</t>
  </si>
  <si>
    <t>6-3</t>
  </si>
  <si>
    <t>6-2</t>
  </si>
  <si>
    <t>6-1</t>
  </si>
  <si>
    <t>5-3</t>
  </si>
  <si>
    <t>3-4</t>
  </si>
  <si>
    <t>3-19</t>
  </si>
  <si>
    <t>2-9</t>
  </si>
  <si>
    <t>2-6</t>
  </si>
  <si>
    <t>1-2</t>
  </si>
  <si>
    <t>1-13</t>
  </si>
  <si>
    <t>10-8</t>
  </si>
  <si>
    <t>10-4</t>
  </si>
  <si>
    <t>10-3</t>
  </si>
  <si>
    <t>10-2</t>
  </si>
  <si>
    <t>10-19</t>
  </si>
  <si>
    <t>10-17</t>
  </si>
  <si>
    <t>Ionov, D. A., S. B. Shirey, et al. (2006). "Os-Hf-Sr-Nd isotope and PGE systematics of spinel peridotite xenoliths from Tok, SE Siberian craton: Effects of pervasive metasomatism in shallow refractory mantle." Earth and Planetary Science Letters 241(1-2): 47-64</t>
  </si>
  <si>
    <t>10-16</t>
  </si>
  <si>
    <t>Ionov, D. A., G. Chazot, et al. (2006). "Trace element distribution in peridotite xenoliths from Tok, SE Siberian craton: A record of pervasive, multi-stage metasomatism in shallow refractory mantle." Geochimica Et Cosmochimica Acta 70(5): 1231-1260</t>
  </si>
  <si>
    <t xml:space="preserve">9503-22 </t>
  </si>
  <si>
    <t>Ionov, D. A., I. Chanefo, et al. (2005). "Origin of Fe-rich lherzolites and wehrlites from Tok, SE Siberia by reactive melt percolation in refractory mantle peridotites." Contributions to Mineralogy and Petrology 150(3): 335-353</t>
  </si>
  <si>
    <t xml:space="preserve">9510-19 </t>
  </si>
  <si>
    <t xml:space="preserve">9510-17 </t>
  </si>
  <si>
    <t xml:space="preserve">9510-16 </t>
  </si>
  <si>
    <t xml:space="preserve">9508-50 </t>
  </si>
  <si>
    <t xml:space="preserve">9508-40 </t>
  </si>
  <si>
    <t xml:space="preserve">9508-39 </t>
  </si>
  <si>
    <t xml:space="preserve">9508-31 </t>
  </si>
  <si>
    <t xml:space="preserve">9506-0 </t>
  </si>
  <si>
    <t xml:space="preserve">9503-19 </t>
  </si>
  <si>
    <t xml:space="preserve">9501-13 </t>
  </si>
  <si>
    <t>Ionov, D. A., V. S. Prikhodko, et al. (2005). "Lithospheric mantle beneath the south-eastern Siberian craton: petrology of peridotite xenoliths in basalts from the Tokinsky Stanovik." Contributions to Mineralogy and Petrology 149(6): 647-665</t>
  </si>
  <si>
    <t xml:space="preserve">X803- I  </t>
  </si>
  <si>
    <t xml:space="preserve">SSO’-1  </t>
  </si>
  <si>
    <t>Ionov, D. A., V. S. Prikhodko, et al. (1995). "PERIDOTITE XENOLITHS IN ALKALI BASALTS FROM THE SIKHOTE-ALIN, SOUTHEASTERN SIBERIA, RUSSIA - TRACE-ELEMENT SIGNATURES OF MANTLE BENEATH A CONVERGENT CONTINENTAL-MARGIN." Chemical Geology 120(3-4): 275-294</t>
  </si>
  <si>
    <t>UV191/89</t>
  </si>
  <si>
    <t>UV565/89</t>
  </si>
  <si>
    <t>UV564/89</t>
  </si>
  <si>
    <t>UV563/89</t>
  </si>
  <si>
    <t>Pearson, D. G., S. B. Shirey, et al. (1995). "RE-OS, SM-ND, AND RB-SR ISOTOPE EVIDENCE FOR THICK ARCHEAN LITHOSPHERIC MANTLE BENEATH THE SIBERIAN CRATON MODIFIED BY MULTISTAGE METASOMATISM." Geochimica Et Cosmochimica Acta 59(5): 959-977EtAl.,1995 GCA</t>
  </si>
  <si>
    <t xml:space="preserve">UV34/93 </t>
  </si>
  <si>
    <t xml:space="preserve">UV215/93 </t>
  </si>
  <si>
    <t xml:space="preserve">UV111/91 </t>
  </si>
  <si>
    <t xml:space="preserve">UV105/93 </t>
  </si>
  <si>
    <t xml:space="preserve">UV65/92 </t>
  </si>
  <si>
    <t>Boyd, F. R., N. P. Pokhilenko, et al. (1997). "Composition of the Siberian cratonic mantle: evidence from Udachnaya peridotite xenoliths." Contributions to Mineralogy and Petrology 128(2-3): 228-246</t>
  </si>
  <si>
    <t xml:space="preserve"> GamVL8 </t>
  </si>
  <si>
    <t xml:space="preserve"> GamTr6 </t>
  </si>
  <si>
    <t xml:space="preserve"> Mgam1 </t>
  </si>
  <si>
    <t xml:space="preserve"> GamVL9 </t>
  </si>
  <si>
    <t xml:space="preserve"> GamVL11 </t>
  </si>
  <si>
    <t>Alard, O., W. L. Griffin, et al. (2002). "New insights into the Re-Os systematics of sub-continental lithospheric mantle from in situ analysis of sulphides." Earth and Planetary Science Letters 203(2): 651-663.</t>
  </si>
  <si>
    <t xml:space="preserve"> 84-402</t>
  </si>
  <si>
    <t>Eggins, S. M., R. L. Rudnick, et al. (1998). "The composition of peridotites and their minerals: A laser-ablation ICP-MS study." Earth and Planetary Science Letters 154(1-4): 53-71 et al., EPSL 1998</t>
  </si>
  <si>
    <t xml:space="preserve"> MS95-5  </t>
  </si>
  <si>
    <t xml:space="preserve"> MS95-4  </t>
  </si>
  <si>
    <t xml:space="preserve"> MS95-3  </t>
  </si>
  <si>
    <t xml:space="preserve"> MS95-2  </t>
  </si>
  <si>
    <t xml:space="preserve"> MS95-1</t>
  </si>
  <si>
    <t>Norman, M. D. (1998). "Melting and metasomatism in the continental lithosphere: laser ablation ICPMS analysis of minerals in spinel lherzolites from eastern Australia." Contributions to Mineralogy and Petrology 130(3-4): 240-255</t>
  </si>
  <si>
    <t>81-500</t>
  </si>
  <si>
    <t>81-494</t>
  </si>
  <si>
    <t>84-402</t>
  </si>
  <si>
    <t>71023</t>
  </si>
  <si>
    <t>71006</t>
  </si>
  <si>
    <t>71004</t>
  </si>
  <si>
    <t>71000</t>
  </si>
  <si>
    <t>70997</t>
  </si>
  <si>
    <t>85-168</t>
  </si>
  <si>
    <t>84-413</t>
  </si>
  <si>
    <t>2905</t>
  </si>
  <si>
    <t>2700</t>
  </si>
  <si>
    <t>MS95-5</t>
  </si>
  <si>
    <t>MS95-4</t>
  </si>
  <si>
    <t>MS95-3</t>
  </si>
  <si>
    <t>MS95-2</t>
  </si>
  <si>
    <t>76989</t>
  </si>
  <si>
    <t>70965</t>
  </si>
  <si>
    <t>84-438</t>
  </si>
  <si>
    <t>2269</t>
  </si>
  <si>
    <t>2736</t>
  </si>
  <si>
    <t>2730</t>
  </si>
  <si>
    <t>2729</t>
  </si>
  <si>
    <t>2728</t>
  </si>
  <si>
    <t>Handler, M. R., V. C. Bennett, et al. (1997). "The persistence of off-cratonic lithospheric mantle: Os isotopic systematics of variably metasomatised southeast Australian xenoliths." Earth and Planetary Science Letters 151(1-2): 61-75</t>
  </si>
  <si>
    <t>MQp</t>
  </si>
  <si>
    <t>MQ19</t>
  </si>
  <si>
    <t>MQ16</t>
  </si>
  <si>
    <t>MQ14</t>
  </si>
  <si>
    <t>MQ12</t>
  </si>
  <si>
    <t>MQ11</t>
  </si>
  <si>
    <t>MQ7</t>
  </si>
  <si>
    <t>MQ6</t>
  </si>
  <si>
    <t>MQ5</t>
  </si>
  <si>
    <t>MQ1</t>
  </si>
  <si>
    <t>85-151</t>
  </si>
  <si>
    <t>81-507</t>
  </si>
  <si>
    <t>Handler, M. R., V. C. Bennett, et al. (2005). "Nd, Sr and Os isotope systematics in young, fertile spinel peridotite xenoliths from northern Queensland, Australia: A unique view of depleted MORB mantle?" Geochimica Et Cosmochimica Acta 69(24): 5747-5763</t>
  </si>
  <si>
    <t xml:space="preserve"> PBN 98-54  </t>
  </si>
  <si>
    <t xml:space="preserve"> PBN 98-27  </t>
  </si>
  <si>
    <t xml:space="preserve"> PBN 98-13  </t>
  </si>
  <si>
    <t xml:space="preserve"> PBN 98-05  </t>
  </si>
  <si>
    <t xml:space="preserve"> PBN 86-24  </t>
  </si>
  <si>
    <t>Femenias, O., N. Coussaert, et al. (2003). "A Permian underplating event in late- to post-orogenic tectonic setting. Evidence from the mafic-ultramafic layered xenoliths from Beaunit (French Massif Central)." Chemical Geology 199(3-4): 293-315</t>
  </si>
  <si>
    <t xml:space="preserve"> Tk16H </t>
  </si>
  <si>
    <t xml:space="preserve"> Tk15L </t>
  </si>
  <si>
    <t xml:space="preserve"> Tk14L </t>
  </si>
  <si>
    <t xml:space="preserve"> tk13H </t>
  </si>
  <si>
    <t xml:space="preserve"> Aj33La </t>
  </si>
  <si>
    <t xml:space="preserve"> Aj8W </t>
  </si>
  <si>
    <t xml:space="preserve"> Aj7La </t>
  </si>
  <si>
    <t xml:space="preserve"> Aj6H </t>
  </si>
  <si>
    <t xml:space="preserve"> aj5H </t>
  </si>
  <si>
    <t>Downes, H., T. Kostoula, et al. (2002). "Geochemistry and Sr-Nd isotopic compositions of mantle xenoliths from the Monte Vulture carbonatite-melilitite volcano, central southern Italy." Contributions to Mineralogy and Petrology 144(1): 78-92</t>
  </si>
  <si>
    <t xml:space="preserve"> 94KZSM7 </t>
  </si>
  <si>
    <t xml:space="preserve"> 94KZSM5 </t>
  </si>
  <si>
    <t xml:space="preserve"> 94KZSM3 </t>
  </si>
  <si>
    <t xml:space="preserve"> 94KZSM4 </t>
  </si>
  <si>
    <t xml:space="preserve"> ORKZS6 </t>
  </si>
  <si>
    <t xml:space="preserve"> KS4 </t>
  </si>
  <si>
    <t xml:space="preserve"> ORKZC3 </t>
  </si>
  <si>
    <t xml:space="preserve"> ORKZC2 </t>
  </si>
  <si>
    <t xml:space="preserve"> ORKZS5 </t>
  </si>
  <si>
    <t xml:space="preserve"> 94KZSM1 </t>
  </si>
  <si>
    <t xml:space="preserve"> KS2 </t>
  </si>
  <si>
    <t xml:space="preserve"> ORKZC7A </t>
  </si>
  <si>
    <t xml:space="preserve"> 95KZS4 </t>
  </si>
  <si>
    <t xml:space="preserve"> 94KZS4 </t>
  </si>
  <si>
    <t>Ackerman, L., N. Mahlen, et al. (2007). "Geochemistry and evolution of subcontinental lithospheric mantle in central Europe: Evidence from peridotite xenoliths of the Kozakov volcano, Czech Republic." Journal of Petrology 48(12): 2235-2260</t>
  </si>
  <si>
    <t xml:space="preserve"> 63-90-18  </t>
  </si>
  <si>
    <t xml:space="preserve"> 4-36-90  </t>
  </si>
  <si>
    <t xml:space="preserve"> 28b  </t>
  </si>
  <si>
    <t xml:space="preserve"> 63-90-30  </t>
  </si>
  <si>
    <t xml:space="preserve"> 4-25-90  </t>
  </si>
  <si>
    <t xml:space="preserve"> 39-86-2  </t>
  </si>
  <si>
    <t xml:space="preserve"> 39-86-1∗ </t>
  </si>
  <si>
    <t xml:space="preserve"> 318-1∗ </t>
  </si>
  <si>
    <t xml:space="preserve"> 318  </t>
  </si>
  <si>
    <t xml:space="preserve"> 315-6∗ </t>
  </si>
  <si>
    <t xml:space="preserve"> 311-9  </t>
  </si>
  <si>
    <t xml:space="preserve"> 26a  </t>
  </si>
  <si>
    <t>Ionov, D. A., J. L. Bodinier, et al. (2002). "Mechanisms and sources of mantle metasomatism: Major and trace element compositions of peridotite xenoliths from Spitsbergen in the context of numerical modelling." Journal of Petrology 43(12): 2219-2259</t>
  </si>
  <si>
    <t xml:space="preserve"> MA6  </t>
  </si>
  <si>
    <t xml:space="preserve"> MA3  </t>
  </si>
  <si>
    <t xml:space="preserve"> 10D4</t>
  </si>
  <si>
    <t xml:space="preserve"> MA15  </t>
  </si>
  <si>
    <t xml:space="preserve"> MA10  </t>
  </si>
  <si>
    <t xml:space="preserve"> MA7  </t>
  </si>
  <si>
    <t xml:space="preserve"> MA4  </t>
  </si>
  <si>
    <t xml:space="preserve"> MA2  </t>
  </si>
  <si>
    <t xml:space="preserve"> SG34  </t>
  </si>
  <si>
    <t xml:space="preserve"> SG12  </t>
  </si>
  <si>
    <t xml:space="preserve"> SG7  </t>
  </si>
  <si>
    <t xml:space="preserve"> SG3  </t>
  </si>
  <si>
    <t xml:space="preserve"> SG2  </t>
  </si>
  <si>
    <t xml:space="preserve"> 14D2  </t>
  </si>
  <si>
    <t>Beccaluva, L., C. Bonadiman, et al. (2001). "Depletion events, nature of metasomatizing agent and timing of enrichment processes in lithospheric mantle xenoliths from the Veneto Volcanic Province." Journal of Petrology 42(1): 173-187 et al., 2001JP</t>
  </si>
  <si>
    <t>.03.</t>
  </si>
  <si>
    <t>OLT14a</t>
  </si>
  <si>
    <t>OLT7</t>
  </si>
  <si>
    <t>OLT4a</t>
  </si>
  <si>
    <t>OLT3b</t>
  </si>
  <si>
    <t>OLT3a</t>
  </si>
  <si>
    <t>OLT29a</t>
  </si>
  <si>
    <t>OLT14d</t>
  </si>
  <si>
    <t>OLT4f</t>
  </si>
  <si>
    <t>OLT4e</t>
  </si>
  <si>
    <t>Bianchini, G., L. Beccaluva, et al. (2007). "Evidence of diverse depletion and metasomatic events in harzburgite-lherzolite mantle xenoliths from the Iberian plate (Olot, NE Spain): Implications for lithosphere accretionary processes." Lithos 94(1-4): 25-45.</t>
  </si>
  <si>
    <t>Q76-5</t>
  </si>
  <si>
    <t>KF2</t>
  </si>
  <si>
    <t>Meisel, T., R. J. Walker, et al. (2001). "Osmium isotopic compositions of mantle xenoliths: A global perspective." Geochimica Et Cosmochimica Acta 65(8): 1311-1323 et al., 2001 GCA</t>
  </si>
  <si>
    <t>Stz-20-7</t>
  </si>
  <si>
    <t>Stz-20-2</t>
  </si>
  <si>
    <t>Stz-20-1</t>
  </si>
  <si>
    <t>X-20-7</t>
  </si>
  <si>
    <t>X-11/2</t>
  </si>
  <si>
    <t>Stz-20-12</t>
  </si>
  <si>
    <t>Stz-20-11</t>
  </si>
  <si>
    <t>Stz-20-9</t>
  </si>
  <si>
    <t>Stz-20-4</t>
  </si>
  <si>
    <t>Stz-20-3</t>
  </si>
  <si>
    <t>M/SB5</t>
  </si>
  <si>
    <t>M/SB4</t>
  </si>
  <si>
    <t>X-20-15</t>
  </si>
  <si>
    <t>K-19</t>
  </si>
  <si>
    <t>K-13</t>
  </si>
  <si>
    <t>X-9s</t>
  </si>
  <si>
    <t>X-6</t>
  </si>
  <si>
    <t>Stz-20-6</t>
  </si>
  <si>
    <t>X-20-3</t>
  </si>
  <si>
    <t>M/SB3</t>
  </si>
  <si>
    <t>Cvetkovic, V., H. Downes, et al. (2007). "Geodynamic significance of ultramafic xenoliths from Eastern Serbia: Relics of sub-arc oceanic mantle?" Journal of Geodynamics 43(4-5): 504-527</t>
  </si>
  <si>
    <t>Ki-5-110</t>
  </si>
  <si>
    <t>Ki-5-57</t>
  </si>
  <si>
    <t>Ki-5-19</t>
  </si>
  <si>
    <t>Ki-5-16</t>
  </si>
  <si>
    <t>Wilshire, H. G., A. V. McGuire, et al. (1991). "PETROLOGY OF LOWER CRUSTAL AND UPPER MANTLE XENOLITHS FROM THE CIMA VOLCANIC FIELD, CALIFORNIA." Journal of Petrology 32(1): 169-200</t>
  </si>
  <si>
    <t>wet</t>
  </si>
  <si>
    <t>Dautria, J. M., C. Dupuy, et al. (1992). "CARBONATE METASOMATISM IN THE LITHOSPHERIC MANTLE - PERIDOTITIC XENOLITHS FROM A MELILITITIC DISTRICT OF THE SAHARA BASIN." Contributions to Mineralogy and Petrology 111(1): 37-52</t>
  </si>
  <si>
    <t>dry</t>
  </si>
  <si>
    <t>89-780</t>
  </si>
  <si>
    <t>89-778</t>
  </si>
  <si>
    <t>89-777</t>
  </si>
  <si>
    <t>89-776</t>
  </si>
  <si>
    <t>89-774</t>
  </si>
  <si>
    <t>89-773</t>
  </si>
  <si>
    <t>89-772</t>
  </si>
  <si>
    <t>Rudnick, R. L., W. F. McDonough, et al. (1993). "CARBONATITE METASOMATISM IN THE NORTHERN TANZANIAN MANTLE - PETROGRAPHIC AND GEOCHEMICAL CHARACTERISTICS." Earth and Planetary Science Letters 114(4): 463-475</t>
  </si>
  <si>
    <t>Yaxley, G. M., A. J. Crawford, et al. (1991). "EVIDENCE FOR CARBONATITE METASOMATISM IN SPINEL PERIDOTITE XENOLITHS FROM WESTERN VICTORIA, AUSTRALIA." Earth and Planetary Science Letters 107(2): 305-317</t>
  </si>
  <si>
    <t>SZT 1042</t>
  </si>
  <si>
    <t>SZG 1083</t>
  </si>
  <si>
    <t>SZG 1059</t>
  </si>
  <si>
    <t>G 1005</t>
  </si>
  <si>
    <t>SZT 1039</t>
  </si>
  <si>
    <t>SZG 1043</t>
  </si>
  <si>
    <t>G 1023</t>
  </si>
  <si>
    <t>Bo 1082</t>
  </si>
  <si>
    <t>Bo 1080</t>
  </si>
  <si>
    <t>Bo 1056</t>
  </si>
  <si>
    <t>SZT 1063</t>
  </si>
  <si>
    <t>G 1019</t>
  </si>
  <si>
    <t>G 1009</t>
  </si>
  <si>
    <t>G 1007</t>
  </si>
  <si>
    <t>SZT 1017</t>
  </si>
  <si>
    <t>SZG 1089</t>
  </si>
  <si>
    <t>SZG 1006</t>
  </si>
  <si>
    <t>Bo 1065</t>
  </si>
  <si>
    <t>Bo 1030</t>
  </si>
  <si>
    <t>Downes, H., A. Embeyisztin, et al. (1992). "PETROLOGY AND GEOCHEMISTRY OF SPINEL PERIDOTITE XENOLITHS FROM THE WESTERN PANNONIAN BASIN (HUNGARY) - EVIDENCE FOR AN ASSOCIATION BETWEEN ENRICHMENT AND TEXTURE IN THE UPPER MANTLE." Contributions to Mineralogy and Petrology 109(3): 340-354</t>
  </si>
  <si>
    <t>JC54</t>
  </si>
  <si>
    <t>JC51</t>
  </si>
  <si>
    <t>JC3</t>
  </si>
  <si>
    <t>LJ51</t>
  </si>
  <si>
    <t>JH51</t>
  </si>
  <si>
    <t>JH4</t>
  </si>
  <si>
    <t>Heinrich, W. and T. Besch (1992). "THERMAL HISTORY OF THE UPPER MANTLE BENEATH A YOUNG BACK-ARC EXTENSIONAL ZONE - ULTRAMAFIC XENOLITHS FROM SAN-LUIS-POTOSI, CENTRAL MEXICO." Contributions to Mineralogy and Petrology 111(1): 126-142</t>
  </si>
  <si>
    <t>8530-5b-3</t>
  </si>
  <si>
    <t>Dar8520-41</t>
  </si>
  <si>
    <t>8530-5b-5</t>
  </si>
  <si>
    <t>8530-5b-1</t>
  </si>
  <si>
    <t>4230-15</t>
  </si>
  <si>
    <t>4399-24</t>
  </si>
  <si>
    <t>4230-18</t>
  </si>
  <si>
    <t>4334-20</t>
  </si>
  <si>
    <t>4334-14</t>
  </si>
  <si>
    <t>4334-13</t>
  </si>
  <si>
    <t>Ionov, D. A., A. W. Hofmann, et al. (1994). "METASOMATISM-INDUCED MELTING IN MANTLE XENOLITHS FROM MONGOLIA." Journal of Petrology 35(3): 753-785</t>
  </si>
  <si>
    <t>Mo-99</t>
  </si>
  <si>
    <t>SB-28</t>
  </si>
  <si>
    <t>SB-5</t>
  </si>
  <si>
    <t>SB-4</t>
  </si>
  <si>
    <t>63-90-18</t>
  </si>
  <si>
    <t>4-36-90av</t>
  </si>
  <si>
    <t>4-36-90A</t>
  </si>
  <si>
    <t>Ionov, D. A., J. Hoefs, et al. (1993). "CONTENT OF SULFUR IN DIFFERENT MANTLE RESERVOIRS - REPLY TO COMMENT ON THE PAPER CONTENT AND ISOTOPIC COMPOSITION OF SULFUR IN ULTRAMAFIC XENOLITHS FROM CENTRAL-ASIA." Earth and Planetary Science Letters 119(4): 635-640</t>
  </si>
  <si>
    <t>39-86</t>
  </si>
  <si>
    <t>28B</t>
  </si>
  <si>
    <t>43-86</t>
  </si>
  <si>
    <t>4-36-90B</t>
  </si>
  <si>
    <t>Ionov , D.A., OReilly, S.Ionov, D. A., S. Y. O'Reilly, et al. (1996). "Carbonate-bearing mantle peridotite xenoliths from Spitsbergen: Phase relationships, mineral compositions and trace-element residence." Contributions to Mineralogy and Petrology 125(4): 375-392.Y., Genshaft, Y.S., Kopylova, M.G.(1996). Carbonate-bearing mantle peridotite xenoliths from Spitsbergen: Phase relationships, mineral compositions and trace-element residence.Contributions to mineralogy and petrology 125, 375-392.</t>
  </si>
  <si>
    <t>NS25</t>
  </si>
  <si>
    <t>M25</t>
  </si>
  <si>
    <t>M40</t>
  </si>
  <si>
    <t>NS28</t>
  </si>
  <si>
    <t>M24</t>
  </si>
  <si>
    <t>M44</t>
  </si>
  <si>
    <t>M6</t>
  </si>
  <si>
    <t>M31</t>
  </si>
  <si>
    <t>M38</t>
  </si>
  <si>
    <t>M33</t>
  </si>
  <si>
    <t>Qi, Q., L. A. Taylor, et al. (1995). "PETROLOGY AND GEOCHEMISTRY OF MANTLE PERIDOTITE XENOLITHS FROM SE CHINA." Journal of Petrology 36(1): 55-79</t>
  </si>
  <si>
    <t>520-9</t>
  </si>
  <si>
    <t>AM-1</t>
  </si>
  <si>
    <t>XD-1</t>
  </si>
  <si>
    <t>98-13</t>
  </si>
  <si>
    <t>83-69</t>
  </si>
  <si>
    <t>83-50</t>
  </si>
  <si>
    <t>83-36</t>
  </si>
  <si>
    <t>73-16</t>
  </si>
  <si>
    <t>Ionov, D. A., S. Y. Oreilly, et al. (1995). "FELDSPAR-BEARING IHERZOLITE XENOLITHS IN ALKALI BASALTS FROM HAMAR-DABAN, SOUTHERN BAIKAL REGION, RUSSIA." Contributions to Mineralogy and Petrology 122(1-2): 174-190</t>
  </si>
  <si>
    <t>87-112</t>
  </si>
  <si>
    <t>87-63</t>
  </si>
  <si>
    <t>BI-15</t>
  </si>
  <si>
    <t>Z36</t>
  </si>
  <si>
    <t>Z34</t>
  </si>
  <si>
    <t>Z15</t>
  </si>
  <si>
    <t>Z14</t>
  </si>
  <si>
    <t>Z13A</t>
  </si>
  <si>
    <t>Z118</t>
  </si>
  <si>
    <t>Z106</t>
  </si>
  <si>
    <t>PO5</t>
  </si>
  <si>
    <t>PO1</t>
  </si>
  <si>
    <t>PM22</t>
  </si>
  <si>
    <t>SSc1</t>
  </si>
  <si>
    <t>SC1</t>
  </si>
  <si>
    <t>MOJ4</t>
  </si>
  <si>
    <t>KH5</t>
  </si>
  <si>
    <t>KBH1B</t>
  </si>
  <si>
    <t>KA168</t>
  </si>
  <si>
    <t>KA155</t>
  </si>
  <si>
    <t>KA111</t>
  </si>
  <si>
    <t>FRA1</t>
  </si>
  <si>
    <t>D1BN</t>
  </si>
  <si>
    <t>MOG 5</t>
  </si>
  <si>
    <t>MOG 4</t>
  </si>
  <si>
    <t>MOG 3</t>
  </si>
  <si>
    <t>MOG 2</t>
  </si>
  <si>
    <t>MOG 1</t>
  </si>
  <si>
    <t>Mo 103</t>
  </si>
  <si>
    <t>Mo 105</t>
  </si>
  <si>
    <t>NAD 1</t>
  </si>
  <si>
    <t>Ionov's LPSC abstract</t>
  </si>
  <si>
    <t>Sp</t>
  </si>
  <si>
    <t>I-12</t>
  </si>
  <si>
    <t>I-11</t>
  </si>
  <si>
    <t>I-10</t>
  </si>
  <si>
    <t>I-9</t>
  </si>
  <si>
    <t>I-6</t>
  </si>
  <si>
    <t>Ichinomegata,  McDonough (unpublished data)</t>
  </si>
  <si>
    <t>Gnt</t>
  </si>
  <si>
    <t>313-113G</t>
  </si>
  <si>
    <t>Gnt-Sp</t>
  </si>
  <si>
    <t>313-113SG</t>
  </si>
  <si>
    <t>313-113S</t>
  </si>
  <si>
    <t>86-1</t>
  </si>
  <si>
    <t>314-59a</t>
  </si>
  <si>
    <t>314-74</t>
  </si>
  <si>
    <t>314-580</t>
  </si>
  <si>
    <t>314-230</t>
  </si>
  <si>
    <t>313-110</t>
  </si>
  <si>
    <t>313-105</t>
  </si>
  <si>
    <t>313-54</t>
  </si>
  <si>
    <t>313-37</t>
  </si>
  <si>
    <t>313-8</t>
  </si>
  <si>
    <t>313-6</t>
  </si>
  <si>
    <t>313-5</t>
  </si>
  <si>
    <t>compos. Gnt</t>
  </si>
  <si>
    <t>313-4</t>
  </si>
  <si>
    <t>313-3</t>
  </si>
  <si>
    <t>313-2</t>
  </si>
  <si>
    <t>313-1</t>
  </si>
  <si>
    <t>Ionov, D. A., I. V. Ashchepkov, et al. (1993). "GARNET PERIDOTITE XENOLITHS FROM THE VITIM VOLCANIC FIELD, BAIKAL REGION - THE NATURE OF THE GARNET SPINEL PERIDOTITE TRANSITION ZONE IN THE CONTINENTAL MANTLE." Journal of Petrology 34(6): 1141-1175</t>
  </si>
  <si>
    <t>?</t>
  </si>
  <si>
    <t>B111</t>
  </si>
  <si>
    <t>B110</t>
  </si>
  <si>
    <t>B102</t>
  </si>
  <si>
    <t>B101</t>
  </si>
  <si>
    <t>B100</t>
  </si>
  <si>
    <t>B3f</t>
  </si>
  <si>
    <t>B7a</t>
  </si>
  <si>
    <t>Maury, R. C., M. J. Defant, et al. (1992). "METASOMATISM OF THE SUB-ARC MANTLE INFERRED FROM TRACE-ELEMENTS IN PHILIPPINE XENOLITHS." Nature 360(6405): 661-663</t>
  </si>
  <si>
    <t>SD2-L6</t>
  </si>
  <si>
    <t>SD2-L70</t>
  </si>
  <si>
    <t>Eggler, D. H., M. E. McCallum, et al. (1987). "Kimberlite-transported Nodules from Colorado-Wyoming: A Record of Enrichment of Shallow Portions of an Infertile Lithosphere." Geological Society of America, Special Paper 215: 77-90</t>
  </si>
  <si>
    <t>GN 3</t>
  </si>
  <si>
    <t>GN 6</t>
  </si>
  <si>
    <t>GN 2</t>
  </si>
  <si>
    <t>GN 12</t>
  </si>
  <si>
    <t>GN 20</t>
  </si>
  <si>
    <t>GN 16</t>
  </si>
  <si>
    <t>GN 11</t>
  </si>
  <si>
    <t>GN 4</t>
  </si>
  <si>
    <t>GN 8</t>
  </si>
  <si>
    <t>BM 18</t>
  </si>
  <si>
    <t>GN 5</t>
  </si>
  <si>
    <t>GN 24</t>
  </si>
  <si>
    <t>GN 13</t>
  </si>
  <si>
    <t>GN 14</t>
  </si>
  <si>
    <t>BM20</t>
  </si>
  <si>
    <t>Stolz, A. J. and G. R. Davies (1988). "Chemical and Isotopic Evidence from Spinel Lherzolite Xenoliths for Episodic Metasomatism of the Upper Mantle beneath Southeast Australia." Journal of Petrology Special_Volume(1): 303-330</t>
  </si>
  <si>
    <t>SA84-123</t>
  </si>
  <si>
    <t>SA84-32</t>
  </si>
  <si>
    <t>SA84-128/1</t>
  </si>
  <si>
    <t>SA84-114</t>
  </si>
  <si>
    <t>SA84-85</t>
  </si>
  <si>
    <t>Drs. F. Henjes-Kunst &amp; H. Palme (1988) unpublished data on Saudi Arabian spinel lherzolites</t>
  </si>
  <si>
    <t>Dupuy, C., J. Dostal, et al. (1987). "GEOCHEMISTRY OF SPINEL PERIDOTITE INCLUSIONS IN BASALTS FROM SARDINIA." Mineralogical Magazine 51(362): 561-568</t>
  </si>
  <si>
    <t>P-1</t>
  </si>
  <si>
    <t>P-10</t>
  </si>
  <si>
    <t>P-13</t>
  </si>
  <si>
    <t>Dodge, F. C. W., J. P. Lockwood, et al. (1988). "FRAGMENTS OF THE MANTLE AND CRUST FROM BENEATH THE SIERRA-NEVADA BATHOLITH - XENOLITHS IN A VOLCANIC PIPE NEAR BIG-CREEK, CALIFORNIA." Geological Society of America Bulletin 100(6): 938-947. Table 2</t>
  </si>
  <si>
    <t>Ko-1</t>
  </si>
  <si>
    <t>Ko-4</t>
  </si>
  <si>
    <t>Ko-6</t>
  </si>
  <si>
    <t>Ko-7</t>
  </si>
  <si>
    <t>Ko-5</t>
  </si>
  <si>
    <t>Ko-9</t>
  </si>
  <si>
    <t>Kogarko, L. N., V. A. Turkov, et al. (1986). "THE COMPOSITION OF THE EARTH PRIMARY MANTLE BASED ON DATA OF THE NODULE INVESTIGATION." Doklady Akademii Nauk Sssr 290(1): 199-203</t>
  </si>
  <si>
    <t>Ataq AT-15</t>
  </si>
  <si>
    <t>Deudesfeld, FRG 1-82</t>
  </si>
  <si>
    <t>Menzies &amp; Hawkesworth 1987 (Book) Menzies et al chapter ; Menzies, M. A. and C. J. Hawkeworth (1987). Mantle metasomatism, Academic Press.</t>
  </si>
  <si>
    <t>TRIG L</t>
  </si>
  <si>
    <t>OU49331</t>
  </si>
  <si>
    <t>Reay &amp; Sipiera (Nixon's Book) New Zealand; Nixon, P. H. (1987). Mantle Xenoliths, Johns Wiley &amp; Sons Lid.</t>
  </si>
  <si>
    <t>SP1068</t>
  </si>
  <si>
    <t>SP1066</t>
  </si>
  <si>
    <t>SP1063</t>
  </si>
  <si>
    <t>SP1062</t>
  </si>
  <si>
    <t>RT1014-47</t>
  </si>
  <si>
    <t>RT1014-46</t>
  </si>
  <si>
    <t>XB383</t>
  </si>
  <si>
    <t>XB369</t>
  </si>
  <si>
    <t>XB368</t>
  </si>
  <si>
    <t>LF3-29</t>
  </si>
  <si>
    <t>LF3-25</t>
  </si>
  <si>
    <t>LF3-8</t>
  </si>
  <si>
    <t>WD109</t>
  </si>
  <si>
    <t>WD75</t>
  </si>
  <si>
    <t>WD001</t>
  </si>
  <si>
    <t>F37b</t>
  </si>
  <si>
    <t>F35b</t>
  </si>
  <si>
    <t>Rong-Long Cao &amp; Shou-Hua Zhu (Nixon's Book) Eastern China; Nixon, P. H. (1987). Mantle Xenoliths, Johns Wiley &amp; Sons Lid.</t>
  </si>
  <si>
    <t>ILM</t>
  </si>
  <si>
    <t>Ancochea &amp; Nixon (Nixon's Book) Iberia; Nixon, P. H. (1987). Mantle Xenoliths, Johns Wiley &amp; Sons Lid.</t>
  </si>
  <si>
    <t>LR80A</t>
  </si>
  <si>
    <t>R-1</t>
  </si>
  <si>
    <t>F-1</t>
  </si>
  <si>
    <t>HN 94</t>
  </si>
  <si>
    <t>Hunter &amp; Upton (Nixon's Book)  British isles; Nixon, P. H. (1987). Mantle Xenoliths, Johns Wiley &amp; Sons Lid.</t>
  </si>
  <si>
    <t>Manzaz 6777</t>
  </si>
  <si>
    <t>Manzaz 6781</t>
  </si>
  <si>
    <t>Manzaz 6776</t>
  </si>
  <si>
    <t>Manzaz 6315</t>
  </si>
  <si>
    <t>Tahalra 6316</t>
  </si>
  <si>
    <t>Tahalra 6314</t>
  </si>
  <si>
    <t>Tahalra 6317</t>
  </si>
  <si>
    <t>Tahalra 4576</t>
  </si>
  <si>
    <t>Tahalra 6773</t>
  </si>
  <si>
    <t>Tahalra 5467</t>
  </si>
  <si>
    <t>Dupuy, C., J. Dostal, et al. (1986). "Geochemistry of spinel peridotite inclusions in basalts from Hoggar, Algeria." Journal of African Earth Sciences (1983) 5(3): 209-215., Dostal, Dautria &amp; Girod (1986) J. Afr. Earth Sci. V5., 209-215.  Hoggar, Algeria</t>
  </si>
  <si>
    <t>Morocco 3</t>
  </si>
  <si>
    <t>Morocco 2</t>
  </si>
  <si>
    <t>Morocco 1</t>
  </si>
  <si>
    <t>Ataq</t>
  </si>
  <si>
    <t>Dibi 3</t>
  </si>
  <si>
    <t>Dibi 2</t>
  </si>
  <si>
    <t>Dibi 1</t>
  </si>
  <si>
    <t>Eggere 10</t>
  </si>
  <si>
    <t>Adrar 9</t>
  </si>
  <si>
    <t>Adrar 8</t>
  </si>
  <si>
    <t>Manzaz 7</t>
  </si>
  <si>
    <t>Manzaz 6</t>
  </si>
  <si>
    <t>Manzaz 5</t>
  </si>
  <si>
    <t>Tahalra 4</t>
  </si>
  <si>
    <t>Tahalra 3</t>
  </si>
  <si>
    <t>Tahalra 2</t>
  </si>
  <si>
    <t>Tahalra 1</t>
  </si>
  <si>
    <t>Dautria &amp; Girod (Nixon's Book)  1987  Chap 16  AFRICA; Nixon, P. H. (1987). Mantle Xenoliths, Johns Wiley &amp; Sons Lid</t>
  </si>
  <si>
    <t>1a</t>
  </si>
  <si>
    <t>Szt1009/6</t>
  </si>
  <si>
    <t>Bo-1022</t>
  </si>
  <si>
    <t>C-1</t>
  </si>
  <si>
    <t>S-1</t>
  </si>
  <si>
    <t>Jakes &amp; Vokurka (in Nixon's Book) 1987  Central Europe; Nixon, P. H. (1987). Mantle Xenoliths, Johns Wiley &amp; Sons Lid</t>
  </si>
  <si>
    <t>56C</t>
  </si>
  <si>
    <t>28A</t>
  </si>
  <si>
    <t>25C</t>
  </si>
  <si>
    <t>27D</t>
  </si>
  <si>
    <t>27B</t>
  </si>
  <si>
    <t>27A</t>
  </si>
  <si>
    <t>26B</t>
  </si>
  <si>
    <t>26C</t>
  </si>
  <si>
    <t>26A</t>
  </si>
  <si>
    <t>Morten (in Nixon's Book) 1987  Italy; Nixon, P. H. (1987). Mantle Xenoliths, Johns Wiley &amp; Sons Lid</t>
  </si>
  <si>
    <t>Aoki, K.-I. and I. Shiba (1973). "Pyroxenes from lherzolite inclusions of Itinome-gata, Japan." Lithos 6(1): 41-51.</t>
  </si>
  <si>
    <t>SL 2</t>
  </si>
  <si>
    <t>SL 6</t>
  </si>
  <si>
    <t>SL 4</t>
  </si>
  <si>
    <t>Chen, C.Y., Frey, F.A., Song, Y. (1989). Evolution of the upper mantle Beneath Southeast Australia- geochemical evidence from peridotite xenoliths in Mount Leura Basanite. Earth and Planetary Science Letters 93, 195-209.</t>
  </si>
  <si>
    <t>SL 7</t>
  </si>
  <si>
    <t>SL 5</t>
  </si>
  <si>
    <t>SL 1</t>
  </si>
  <si>
    <t>SL 3</t>
  </si>
  <si>
    <t>Burwell, ADM. (1975). RB-SR Isotope geochemistry of lherzolites and their constituent minerals from Victoria, Australia. Earth and Planetary Science Letters 28, 69-78</t>
  </si>
  <si>
    <t>LE76-1L</t>
  </si>
  <si>
    <t>SH76-2L</t>
  </si>
  <si>
    <t>SC77-2</t>
  </si>
  <si>
    <t>SC74-1H</t>
  </si>
  <si>
    <t>KH77-20L</t>
  </si>
  <si>
    <t>KH76-1L</t>
  </si>
  <si>
    <t>KH73-1L</t>
  </si>
  <si>
    <t>Irving, A. J. (1980). "PETROLOGY AND GEOCHEMISTRY OF COMPOSITE ULTRAMAFIC XENOLITHS IN ALKALIC BASALTS AND IMPLICATIONS FOR MAGMATIC PROCESSES WITHIN THE MANTLE." American Journal of Science 280A: 389-426.</t>
  </si>
  <si>
    <t>Griffin, W.L.(1973). Lherzolite nodules from fen alkaline complex, Norway. Contributions to mineralogy and petrology 38,135-146</t>
  </si>
  <si>
    <t>Bt2</t>
  </si>
  <si>
    <t>Bt1</t>
  </si>
  <si>
    <t>Bt40</t>
  </si>
  <si>
    <t>Bt39</t>
  </si>
  <si>
    <t>Bt25</t>
  </si>
  <si>
    <t>Ta19</t>
  </si>
  <si>
    <t>Z10</t>
  </si>
  <si>
    <t>Z7</t>
  </si>
  <si>
    <t>RP71</t>
  </si>
  <si>
    <t>RP70</t>
  </si>
  <si>
    <t>RP68</t>
  </si>
  <si>
    <t>RP67</t>
  </si>
  <si>
    <t>Bo73</t>
  </si>
  <si>
    <t>Ms17</t>
  </si>
  <si>
    <t>Ms16</t>
  </si>
  <si>
    <t>Bo74</t>
  </si>
  <si>
    <t>BR12</t>
  </si>
  <si>
    <t>BR11</t>
  </si>
  <si>
    <t>Ta39</t>
  </si>
  <si>
    <t>Ta13</t>
  </si>
  <si>
    <t>Ta7</t>
  </si>
  <si>
    <t>Downes, H., Dupuy, C. (1987). Textural, Isotopic and ree variations in spinel peridotite xenoliths, Massif-Central, France.Earth and Planetary Science Letters 82 , 121-135</t>
  </si>
  <si>
    <t>Central Kenya  Suwa, K., Y. Yusa, et al. (1975). "Petrology of peridotite nodules from Ndonyuo Olnchoro, samburu district, central Kenya." Physics and Chemistry of The Earth 9: 273-286</t>
  </si>
  <si>
    <t>Aligator Lake, Canada  Francis, D. (1987). "MANTLE MELT INTERACTION RECORDED IN SPINEL LHERZOLITE XENOLITHS FROM THE ALLIGATOR LAKE VOLCANIC COMPLEX, YUKON, CANADA." Journal of Petrology 28(3): 569-597.</t>
  </si>
  <si>
    <t>RS1</t>
  </si>
  <si>
    <t>Feigenson, M.D. (1986). Continental alkali basalts as mixtures of kimberlite and depleted mantle-evidence from Kilbourne Hole Maar, New-Mexico. Geophysical research letters 13, 965-968</t>
  </si>
  <si>
    <t>CC37</t>
  </si>
  <si>
    <t>CC29</t>
  </si>
  <si>
    <t>SA23</t>
  </si>
  <si>
    <t>PY3103</t>
  </si>
  <si>
    <t>PY3101</t>
  </si>
  <si>
    <t>PY3095</t>
  </si>
  <si>
    <t>PY3093</t>
  </si>
  <si>
    <t>PY3092</t>
  </si>
  <si>
    <t>PY3091</t>
  </si>
  <si>
    <t>Cominchiaramonti, P., Demarchi, G., Girardi VAV, Princivalle, F., Sinigoi, S. (1986). Evidence of mantle metasomatism and heterogeneity from peridotite inclusions of NorthEastern Brazil and Paraguay. Earth and Planetary Science Letters  77, 203-217.</t>
  </si>
  <si>
    <t>DW 37</t>
  </si>
  <si>
    <t>DW 34</t>
  </si>
  <si>
    <t>DW 20</t>
  </si>
  <si>
    <t>DW 15</t>
  </si>
  <si>
    <t>Paul, D.K. (1971). Strontium Isotope Studies on Ultramafic Inclusions from Dreiser Weiher, Eifel, Germany.Contributions to Mineralogy and Petrology 34, 22-28</t>
  </si>
  <si>
    <t>MC41 5702</t>
  </si>
  <si>
    <t>Chauvel, C., Jahn, B.M. (1984). ND-SR Isotope and geochemistry of Alkali Basalts from the Massif-Central, France. Geochimica et Cosmochimica Acta 48 , 93-110.</t>
  </si>
  <si>
    <t>LE 15B</t>
  </si>
  <si>
    <t>WGBM 14</t>
  </si>
  <si>
    <t>WGBM 18</t>
  </si>
  <si>
    <t>WGBM 11</t>
  </si>
  <si>
    <t>WGBM 7</t>
  </si>
  <si>
    <t>WGBM 6</t>
  </si>
  <si>
    <t>BM 655</t>
  </si>
  <si>
    <t>BM 654</t>
  </si>
  <si>
    <t>BM 650</t>
  </si>
  <si>
    <t>DR 11308</t>
  </si>
  <si>
    <t>DR 11020</t>
  </si>
  <si>
    <t>DR 9933</t>
  </si>
  <si>
    <t>BM 630</t>
  </si>
  <si>
    <t>DR 9741</t>
  </si>
  <si>
    <t>WGBM 15</t>
  </si>
  <si>
    <t>WGBM 12</t>
  </si>
  <si>
    <t>WGBM 4</t>
  </si>
  <si>
    <t>WGBM 1</t>
  </si>
  <si>
    <t>BM 31</t>
  </si>
  <si>
    <t>DR 9740</t>
  </si>
  <si>
    <t>SGN 1</t>
  </si>
  <si>
    <t>SBM 1</t>
  </si>
  <si>
    <t>WGBM16</t>
  </si>
  <si>
    <t>WGBM 5</t>
  </si>
  <si>
    <t>WGBM 2</t>
  </si>
  <si>
    <t>DR11311</t>
  </si>
  <si>
    <t>DR9708</t>
  </si>
  <si>
    <t>BM SH</t>
  </si>
  <si>
    <t>DR9955</t>
  </si>
  <si>
    <t>NT13B</t>
  </si>
  <si>
    <t>LE16B</t>
  </si>
  <si>
    <t>LE14B</t>
  </si>
  <si>
    <t>BM S1</t>
  </si>
  <si>
    <t>DR 9894</t>
  </si>
  <si>
    <t>O'Reilly, S.Y., Griffin, W.L. (1988). Mantle metasomatism beneath Western Victoria, Australlia. 1. Metasomatic processes in CR-diopside lherzolites. Geochimica et Cosmochimica Acta  52, 433-447.</t>
  </si>
  <si>
    <t>BWD-10</t>
  </si>
  <si>
    <t>BWD-5</t>
  </si>
  <si>
    <t>Griffin, W.L., Sutherland, F.L., Hollis, J.D.(1987). Geothermal profile and crust mantle transition beneath East-Central Queensland-volcanology, xenolith petrology and seismic data.Journal of volcanology and geothermal research  31, 177-203.</t>
  </si>
  <si>
    <t>KH77-14</t>
  </si>
  <si>
    <t>KH77-13</t>
  </si>
  <si>
    <t>KH77-12</t>
  </si>
  <si>
    <t>KH77-10</t>
  </si>
  <si>
    <t>KH77-9</t>
  </si>
  <si>
    <t>KH77-6</t>
  </si>
  <si>
    <t>KH77-3</t>
  </si>
  <si>
    <t>KH77-1</t>
  </si>
  <si>
    <t>Roden, M.F., Irving, A.J., Murthy, V.R. (1988). Isotopic and trace-element composition of the upper mantle beneath a young continental rift-results from Kilbourne-Hole, New-Mexico.Geochimica et Cosmochimica Acta 52, 461-473.</t>
  </si>
  <si>
    <t>3G24</t>
  </si>
  <si>
    <t>3G23</t>
  </si>
  <si>
    <t>3G22</t>
  </si>
  <si>
    <t>3G21</t>
  </si>
  <si>
    <t>3G20</t>
  </si>
  <si>
    <t>3G3</t>
  </si>
  <si>
    <t>3G2</t>
  </si>
  <si>
    <t>3G1</t>
  </si>
  <si>
    <t>Ottonello, G., Piccardo G.B., Joron, J.L., Treuil, M. (1978). Evolution of the upper mantle under the Assab Region (Ethiopia): suggestions from petrology and geochemistry of tectonitic ultramafic xenoliths and host basaltic lavas.Geologische Rundschau 67, 547-575.</t>
  </si>
  <si>
    <t>3G51</t>
  </si>
  <si>
    <t>3G28</t>
  </si>
  <si>
    <t>3G19</t>
  </si>
  <si>
    <t>3G18</t>
  </si>
  <si>
    <t>3G17</t>
  </si>
  <si>
    <t>3G16</t>
  </si>
  <si>
    <t>3G15</t>
  </si>
  <si>
    <t>3G12</t>
  </si>
  <si>
    <t>3G9</t>
  </si>
  <si>
    <t>Ottonello, G. (1980). "RARE-EARTH ABUNDANCES AND DISTRIBUTION IN SOME SPINEL PERIDOTITE XENOLITHS FROM ASSAB (ETHIOPIA)." Geochimica Et Cosmochimica Acta 44(11): 1885-1901.</t>
  </si>
  <si>
    <t>PA218G</t>
  </si>
  <si>
    <t>PA51</t>
  </si>
  <si>
    <t>PA15A</t>
  </si>
  <si>
    <t>PA65G</t>
  </si>
  <si>
    <t>PA12</t>
  </si>
  <si>
    <t>PA6</t>
  </si>
  <si>
    <t>PA29</t>
  </si>
  <si>
    <t>PA10</t>
  </si>
  <si>
    <t>Frey, F.A., Prinz, M. (1978). Ultramafic inclusions from San-Carlos, Arizona-petrologic and geochemical data bearing on their petrogenesis. Earth and planetary science letters. 38, 129-176.</t>
  </si>
  <si>
    <t>VIC 85-168</t>
  </si>
  <si>
    <t>VIC 84-438</t>
  </si>
  <si>
    <t>VIC 84-413</t>
  </si>
  <si>
    <t>VIC 84-402</t>
  </si>
  <si>
    <t>VIC 2905</t>
  </si>
  <si>
    <t>VIC 2769</t>
  </si>
  <si>
    <t>VIC 2736</t>
  </si>
  <si>
    <t>VIC 2730</t>
  </si>
  <si>
    <t>SE Aust McDonough (unpublished data)</t>
  </si>
  <si>
    <t>FG 2642</t>
  </si>
  <si>
    <t>FG 2700</t>
  </si>
  <si>
    <t>FG 2728</t>
  </si>
  <si>
    <t>FG 2640</t>
  </si>
  <si>
    <t>FG 2669</t>
  </si>
  <si>
    <t>FG 2604</t>
  </si>
  <si>
    <t>Frey, F.A., Green, D.H.(1974). Mineralogy, geochemistry and origin of ilherzolite inclusions in Victorian basanites.Geochimica et Cosmochimica Acta 38, 1023-1059.</t>
  </si>
  <si>
    <t>C    163</t>
  </si>
  <si>
    <t>B    152</t>
  </si>
  <si>
    <t>B    51</t>
  </si>
  <si>
    <t>B    142</t>
  </si>
  <si>
    <t>B    135</t>
  </si>
  <si>
    <t>B    18</t>
  </si>
  <si>
    <t>A-6   47</t>
  </si>
  <si>
    <t>A-6   154</t>
  </si>
  <si>
    <t>A-5   143</t>
  </si>
  <si>
    <t>A-3    143</t>
  </si>
  <si>
    <t>A-2    15</t>
  </si>
  <si>
    <t>A-2    139</t>
  </si>
  <si>
    <t>A-2    167</t>
  </si>
  <si>
    <t>A-2    162</t>
  </si>
  <si>
    <t>A-2    134</t>
  </si>
  <si>
    <t>A-2    9</t>
  </si>
  <si>
    <t>A1    160</t>
  </si>
  <si>
    <t>A-1   99</t>
  </si>
  <si>
    <t>A-1   69</t>
  </si>
  <si>
    <t>SE Aust Nickel &amp; Green (1984) Kimberlite Proceedings</t>
  </si>
  <si>
    <t>H4</t>
  </si>
  <si>
    <t>H3</t>
  </si>
  <si>
    <t>H2</t>
  </si>
  <si>
    <t>H1</t>
  </si>
  <si>
    <t>DM1*7</t>
  </si>
  <si>
    <t>DM1*3</t>
  </si>
  <si>
    <t>DM1*2</t>
  </si>
  <si>
    <t>DM1*5</t>
  </si>
  <si>
    <t>DM1*9</t>
  </si>
  <si>
    <t>DM1*4</t>
  </si>
  <si>
    <t>Song, Y., Frey, F.A. (1989). Geochemistry of peridotite xenoliths in basalt from Hannuoba, Eastern China-implications for subcontinental mantle heterogeneity.Geochimica et Cosmochimica Acta 53, 97-113.</t>
  </si>
  <si>
    <t>Mo22</t>
  </si>
  <si>
    <t>Mo4230-16</t>
  </si>
  <si>
    <t>MHP79-4</t>
  </si>
  <si>
    <t>MHP79-3</t>
  </si>
  <si>
    <t>MHP79-2</t>
  </si>
  <si>
    <t>MHP79-1</t>
  </si>
  <si>
    <t>MoZ1</t>
  </si>
  <si>
    <t>Mo105</t>
  </si>
  <si>
    <t>Mo104</t>
  </si>
  <si>
    <t>Mo103</t>
  </si>
  <si>
    <t>Mo102</t>
  </si>
  <si>
    <t>Mo101</t>
  </si>
  <si>
    <t xml:space="preserve">Press, S., Witt, G., Seck H.A., Eonov, D., Kovalenko, V.I.( 1986). Spinel peridotite xenoliths from the Tariat depression, Mongolia.1. Mayor element chemistry and mineralogy of a primitive mantle xenolith suite.Geochimica et cosmochimica 50, 2587-2599. </t>
  </si>
  <si>
    <t>KH-K8</t>
  </si>
  <si>
    <t>SC-K11</t>
  </si>
  <si>
    <t>SC-K10</t>
  </si>
  <si>
    <t>SC-K2</t>
  </si>
  <si>
    <t>SC-K1</t>
  </si>
  <si>
    <t>D-55</t>
  </si>
  <si>
    <t>D-50</t>
  </si>
  <si>
    <t>D-45</t>
  </si>
  <si>
    <t>IIa/225</t>
  </si>
  <si>
    <t>Ia/423</t>
  </si>
  <si>
    <t>Ia/419</t>
  </si>
  <si>
    <t>Ia/416</t>
  </si>
  <si>
    <t>Ia/412</t>
  </si>
  <si>
    <t>Ia/243</t>
  </si>
  <si>
    <t>Ia/157</t>
  </si>
  <si>
    <t>Ia/132</t>
  </si>
  <si>
    <t>Ib/8</t>
  </si>
  <si>
    <t>Ib/k1</t>
  </si>
  <si>
    <t>Ib/6</t>
  </si>
  <si>
    <t>Ib/5</t>
  </si>
  <si>
    <t>D 58</t>
  </si>
  <si>
    <t>Ib/3</t>
  </si>
  <si>
    <t>Ib/24</t>
  </si>
  <si>
    <t>Ib/2</t>
  </si>
  <si>
    <t>Ia/236</t>
  </si>
  <si>
    <t>Ia/415</t>
  </si>
  <si>
    <t>Ia/110</t>
  </si>
  <si>
    <t>Ia/211</t>
  </si>
  <si>
    <t>Ia/171</t>
  </si>
  <si>
    <t>Ia/105</t>
  </si>
  <si>
    <t>Ia/249</t>
    <phoneticPr fontId="0" type="noConversion"/>
  </si>
  <si>
    <t>Stosch, H.G., Seck, H.A. (1980). Geochemistry and mineralogy of 2 spinel peridotite suites from Dreiser-Weiher, West-Germany. Geochimica et Cosmochimica Acta 44, 457-470.</t>
  </si>
  <si>
    <t>MtQuinc Q76-5</t>
  </si>
  <si>
    <t>SQuintinSQ-7</t>
  </si>
  <si>
    <t>Cochise90-47</t>
  </si>
  <si>
    <t>SanCarlos77-1</t>
  </si>
  <si>
    <t>KH77-16</t>
  </si>
  <si>
    <t>KH77-15</t>
  </si>
  <si>
    <t>KH77-11</t>
  </si>
  <si>
    <t>KH77-8</t>
  </si>
  <si>
    <t>KH77-7</t>
  </si>
  <si>
    <t>KH77-5</t>
  </si>
  <si>
    <t>KH77-4</t>
  </si>
  <si>
    <t>KH77-2</t>
  </si>
  <si>
    <t>BVTP,p288 (Basaltic Volcanism Terrestrial planets)</t>
  </si>
  <si>
    <t>Ka111</t>
  </si>
  <si>
    <t>Ka155</t>
  </si>
  <si>
    <t>Ka105</t>
  </si>
  <si>
    <t>Ka125</t>
  </si>
  <si>
    <t>Ka167</t>
  </si>
  <si>
    <t>Kurat, G., Palme, H., Spettel, B., Baddenhausen, H., Hofmeister, H., Palme, C., Wanke, H. (1980). Geochemistry of ultramafic xenoliths from Kapfenstein, Austria- Evidence for a variety of upper mantle processes.Geochimica et Cosmochimica Acta 44, 45-&amp;</t>
  </si>
  <si>
    <t>Po1</t>
  </si>
  <si>
    <t>KH1</t>
  </si>
  <si>
    <t>Fr1</t>
  </si>
  <si>
    <t>D1</t>
  </si>
  <si>
    <t>Ka168</t>
  </si>
  <si>
    <t>U</t>
  </si>
  <si>
    <t>Th</t>
  </si>
  <si>
    <t>Bi</t>
  </si>
  <si>
    <t>Pb</t>
  </si>
  <si>
    <t>Tl</t>
  </si>
  <si>
    <t>Hg</t>
  </si>
  <si>
    <t>Au</t>
  </si>
  <si>
    <t>Pt</t>
  </si>
  <si>
    <t>Ir</t>
  </si>
  <si>
    <t>Os</t>
  </si>
  <si>
    <t>Re</t>
  </si>
  <si>
    <t>W</t>
  </si>
  <si>
    <t>Ta</t>
  </si>
  <si>
    <t>Hf</t>
  </si>
  <si>
    <t>Lu</t>
  </si>
  <si>
    <t>Yb</t>
  </si>
  <si>
    <t>Tm</t>
  </si>
  <si>
    <t>Er</t>
  </si>
  <si>
    <t>Ho</t>
  </si>
  <si>
    <t>Dy</t>
  </si>
  <si>
    <t>Tb</t>
  </si>
  <si>
    <t>Gd</t>
  </si>
  <si>
    <t>Eu</t>
  </si>
  <si>
    <t>Sm</t>
  </si>
  <si>
    <t>Nd</t>
  </si>
  <si>
    <t>Pr</t>
  </si>
  <si>
    <t>Ce</t>
  </si>
  <si>
    <t>La</t>
  </si>
  <si>
    <t>Ba</t>
  </si>
  <si>
    <t>Cs</t>
  </si>
  <si>
    <t>I</t>
  </si>
  <si>
    <t>Te</t>
  </si>
  <si>
    <t>Sb</t>
  </si>
  <si>
    <t>Sn</t>
  </si>
  <si>
    <t>In</t>
  </si>
  <si>
    <t>Cd</t>
  </si>
  <si>
    <t>Ag</t>
  </si>
  <si>
    <t>Pd</t>
  </si>
  <si>
    <t>Rh</t>
  </si>
  <si>
    <t>Ru</t>
  </si>
  <si>
    <t>Mo</t>
  </si>
  <si>
    <t>Nb</t>
  </si>
  <si>
    <t>Zr</t>
  </si>
  <si>
    <t>Y</t>
  </si>
  <si>
    <t>Sr</t>
  </si>
  <si>
    <t>Rb</t>
  </si>
  <si>
    <t>Br</t>
  </si>
  <si>
    <t>Se</t>
  </si>
  <si>
    <t>As</t>
  </si>
  <si>
    <t>Ge</t>
  </si>
  <si>
    <t>Ga</t>
  </si>
  <si>
    <t>Zn</t>
  </si>
  <si>
    <t>Cu</t>
  </si>
  <si>
    <t>Ni</t>
  </si>
  <si>
    <t>Co</t>
  </si>
  <si>
    <t>Cr</t>
  </si>
  <si>
    <t>V</t>
  </si>
  <si>
    <t>Sc</t>
  </si>
  <si>
    <t>Cl</t>
  </si>
  <si>
    <t>S</t>
  </si>
  <si>
    <t>F</t>
  </si>
  <si>
    <t>C</t>
  </si>
  <si>
    <t>B</t>
  </si>
  <si>
    <t>Be</t>
  </si>
  <si>
    <t>Li</t>
  </si>
  <si>
    <t>Total</t>
  </si>
  <si>
    <t>P2O5</t>
  </si>
  <si>
    <t>K2O</t>
  </si>
  <si>
    <t>Na2O</t>
  </si>
  <si>
    <t>CaO</t>
  </si>
  <si>
    <t>NiO</t>
  </si>
  <si>
    <t>MgO</t>
    <phoneticPr fontId="0" type="noConversion"/>
  </si>
  <si>
    <t>MnO</t>
  </si>
  <si>
    <t>FeO total</t>
  </si>
  <si>
    <t>FeO</t>
    <phoneticPr fontId="0" type="noConversion"/>
  </si>
  <si>
    <t>Fe2O3</t>
  </si>
  <si>
    <t>Cr2O3</t>
  </si>
  <si>
    <t>Al2O3</t>
  </si>
  <si>
    <t>TiO2</t>
  </si>
  <si>
    <t>SiO2</t>
  </si>
  <si>
    <t>wet/dry</t>
  </si>
  <si>
    <t>sample id</t>
  </si>
  <si>
    <t>Reference</t>
  </si>
  <si>
    <t>Garnet lherzolites</t>
  </si>
  <si>
    <t>Pali-Aike</t>
  </si>
  <si>
    <t>LS33</t>
  </si>
  <si>
    <t>LS101</t>
  </si>
  <si>
    <t>TM16</t>
  </si>
  <si>
    <t>Sp-Gt harzburgite</t>
  </si>
  <si>
    <t>TM15</t>
  </si>
  <si>
    <t>BN50</t>
  </si>
  <si>
    <t>Stern, C. R., R. Kilian, et al. (1999). "Evidence from mantle xenoliths for relatively thin (&lt; 100 km) continental lithosphere below the Phanerozoic crust of southernmost South America." Lithos 48(1-4): 217-235</t>
  </si>
  <si>
    <t xml:space="preserve"> IP2.7c </t>
  </si>
  <si>
    <t xml:space="preserve"> Sp–Lhz </t>
  </si>
  <si>
    <t xml:space="preserve"> IP2.6 </t>
  </si>
  <si>
    <t xml:space="preserve"> IP-02 </t>
  </si>
  <si>
    <t xml:space="preserve"> IP2.7b </t>
  </si>
  <si>
    <t xml:space="preserve"> IP2.7e </t>
  </si>
  <si>
    <t xml:space="preserve"> MBO-01 </t>
  </si>
  <si>
    <t xml:space="preserve"> IP-01 </t>
  </si>
  <si>
    <t xml:space="preserve"> IP2.5 </t>
  </si>
  <si>
    <t xml:space="preserve"> IP03 </t>
  </si>
  <si>
    <t>CT-2</t>
  </si>
  <si>
    <t>Grt lherzolite</t>
  </si>
  <si>
    <t>Tres Ranchos and Coromandel kimberlite, Alto Paranaiba</t>
  </si>
  <si>
    <t>AP03-4</t>
  </si>
  <si>
    <t>APC7-1</t>
  </si>
  <si>
    <t>Carlson, R. W., A. L. N. Araujo, et al. (2007). "Chemical and isotopic relationships between peridotite xenoliths and mafic-ultrapotassic rocks from Southern Brazil." Chemical Geology 242(3-4): 415-434</t>
  </si>
  <si>
    <t xml:space="preserve"> Pra302 </t>
  </si>
  <si>
    <t>Gt</t>
  </si>
  <si>
    <t>Argentina</t>
  </si>
  <si>
    <t xml:space="preserve"> Pra199 </t>
  </si>
  <si>
    <t xml:space="preserve"> Pra234 </t>
  </si>
  <si>
    <t>sp-gt</t>
  </si>
  <si>
    <t xml:space="preserve"> Pra198 </t>
  </si>
  <si>
    <t xml:space="preserve"> Pra74 </t>
  </si>
  <si>
    <t xml:space="preserve"> Pra70 </t>
  </si>
  <si>
    <t>Gt peridotite</t>
  </si>
  <si>
    <t xml:space="preserve">SE Slave Craton </t>
  </si>
  <si>
    <t>32-2</t>
  </si>
  <si>
    <t>38-5</t>
  </si>
  <si>
    <t>Ak38-1</t>
  </si>
  <si>
    <t>18-1</t>
  </si>
  <si>
    <t>Kopylova, M. G. and G. Caro (2004). "Mantle xenoliths from the Southeastern Slave craton: Evidence for chemical zonation in a thick, cold lithosphere." Journal of Petrology 45(5): 1045-1067</t>
  </si>
  <si>
    <t>NK1–18</t>
  </si>
  <si>
    <t>Gt harzburgite</t>
  </si>
  <si>
    <t>Somerset Island kimberltie</t>
  </si>
  <si>
    <t>NK1–17</t>
  </si>
  <si>
    <t>NK1–7</t>
  </si>
  <si>
    <t>NK1–6</t>
  </si>
  <si>
    <t>NK1–3</t>
  </si>
  <si>
    <t>NK1–2</t>
  </si>
  <si>
    <t>NK3–25</t>
  </si>
  <si>
    <t>Gt lherzolite</t>
  </si>
  <si>
    <t>NK3–20</t>
  </si>
  <si>
    <t>NK2–10</t>
  </si>
  <si>
    <t>NK2–3</t>
  </si>
  <si>
    <t>NK1–5</t>
  </si>
  <si>
    <t>JPS6B</t>
  </si>
  <si>
    <t>Gnt lherz</t>
  </si>
  <si>
    <t>Canada Somerset</t>
  </si>
  <si>
    <t>JPS6A</t>
  </si>
  <si>
    <t>JPS1</t>
  </si>
  <si>
    <t>Gnt-sp harz</t>
  </si>
  <si>
    <t>JPN11</t>
  </si>
  <si>
    <t>JPN9</t>
  </si>
  <si>
    <t>JPN4</t>
  </si>
  <si>
    <t>JPN3B</t>
  </si>
  <si>
    <t>Gnt peridotite</t>
  </si>
  <si>
    <t>JPN3A</t>
  </si>
  <si>
    <t>Gnt harz</t>
  </si>
  <si>
    <t>JPN2</t>
  </si>
  <si>
    <t>Gnt-sp lherz</t>
  </si>
  <si>
    <t>JP3-X</t>
  </si>
  <si>
    <t>JP1-X2</t>
  </si>
  <si>
    <t>X07</t>
  </si>
  <si>
    <t>X06</t>
  </si>
  <si>
    <t>X05</t>
  </si>
  <si>
    <t>X04</t>
  </si>
  <si>
    <t>N2b</t>
  </si>
  <si>
    <t>N1c</t>
  </si>
  <si>
    <t>K15A4</t>
  </si>
  <si>
    <t>K13B4</t>
  </si>
  <si>
    <t>K11A18</t>
  </si>
  <si>
    <t>K11A17</t>
  </si>
  <si>
    <t>K11A16</t>
  </si>
  <si>
    <t>K11A15</t>
  </si>
  <si>
    <t>K11A14</t>
  </si>
  <si>
    <t>Irvine, G. J., D. G. Pearson, et al. (2003). "A Re-Os isotope and PGE study of kimberlite-derived peridotite xenoliths from Somerset Island and a comparison to the Slave and Kaapvaal cratons." Lithos 71(2-4): 461-488</t>
  </si>
  <si>
    <t>PR90-9</t>
  </si>
  <si>
    <t>Premier</t>
  </si>
  <si>
    <t>JAG90-19</t>
  </si>
  <si>
    <t>Jagersfontein</t>
  </si>
  <si>
    <t>JAG90-13</t>
  </si>
  <si>
    <t>PR90-57</t>
  </si>
  <si>
    <t>JAG90-11</t>
  </si>
  <si>
    <t xml:space="preserve"> JAG90-10</t>
  </si>
  <si>
    <t>Kuskov, O. L., V. A. Kronrod, et al. (2006). "Inferring upper-mantle temperatures from seismic and geochemical constraints: Implications for Kaapvaal craton." Earth and Planetary Science Letters 244(1-2): 133-154</t>
  </si>
  <si>
    <t>BD1364</t>
  </si>
  <si>
    <t>Matsoku</t>
  </si>
  <si>
    <t>BD1355</t>
  </si>
  <si>
    <t>BD1354</t>
  </si>
  <si>
    <t>Carswell, D. A. and J. B. Dawson (1970). "Garnet peridotite xenoliths in South African kimberlite pipes and their petrogenesis." Contributions to Mineralogy and Petrology 25(3): 163-184</t>
  </si>
  <si>
    <t xml:space="preserve"> K7-318  </t>
  </si>
  <si>
    <t>garnet peridotite</t>
  </si>
  <si>
    <t>Kaapvaal Craton</t>
  </si>
  <si>
    <t xml:space="preserve"> PHN5267  </t>
  </si>
  <si>
    <t xml:space="preserve"> PHN5239  </t>
  </si>
  <si>
    <t xml:space="preserve"> PHN1611  </t>
  </si>
  <si>
    <t xml:space="preserve"> PHN1596  </t>
  </si>
  <si>
    <t xml:space="preserve">FRB909  </t>
  </si>
  <si>
    <t xml:space="preserve"> PHN5595  </t>
  </si>
  <si>
    <t xml:space="preserve"> PHN5273  </t>
  </si>
  <si>
    <t xml:space="preserve"> PHN2825</t>
  </si>
  <si>
    <t xml:space="preserve"> PHN2823  </t>
  </si>
  <si>
    <t xml:space="preserve"> PHN2302  </t>
  </si>
  <si>
    <t xml:space="preserve"> *BD2125  </t>
  </si>
  <si>
    <t xml:space="preserve"> PHN1569  </t>
  </si>
  <si>
    <t xml:space="preserve"> FRB1350  </t>
  </si>
  <si>
    <t xml:space="preserve"> FRB921  </t>
  </si>
  <si>
    <t xml:space="preserve"> ‘F866  </t>
  </si>
  <si>
    <t xml:space="preserve"> *F865  </t>
  </si>
  <si>
    <t xml:space="preserve"> +F556  </t>
  </si>
  <si>
    <t xml:space="preserve"> RAJ 221  </t>
  </si>
  <si>
    <t xml:space="preserve"> G-L  </t>
  </si>
  <si>
    <t>Namibia</t>
  </si>
  <si>
    <t xml:space="preserve"> RAJ 220  </t>
  </si>
  <si>
    <t xml:space="preserve"> RAJ 218  </t>
  </si>
  <si>
    <t xml:space="preserve"> FRB6199  </t>
  </si>
  <si>
    <t xml:space="preserve"> FRB1651  </t>
  </si>
  <si>
    <t xml:space="preserve"> FRB1625  </t>
  </si>
  <si>
    <t xml:space="preserve"> PHN5365  </t>
  </si>
  <si>
    <t xml:space="preserve"> PHN5364  </t>
  </si>
  <si>
    <t xml:space="preserve"> JJG2517  </t>
  </si>
  <si>
    <t xml:space="preserve"> JJG2513  </t>
  </si>
  <si>
    <t xml:space="preserve"> FRB1183  </t>
  </si>
  <si>
    <t xml:space="preserve"> FRB1180  </t>
  </si>
  <si>
    <t xml:space="preserve"> JJG2514  </t>
  </si>
  <si>
    <t xml:space="preserve"> PHN5315  </t>
  </si>
  <si>
    <t xml:space="preserve"> PHN5304  </t>
  </si>
  <si>
    <t xml:space="preserve"> FRB1652  </t>
  </si>
  <si>
    <t xml:space="preserve"> FRB1650  </t>
  </si>
  <si>
    <t xml:space="preserve"> FRB1181  </t>
  </si>
  <si>
    <t xml:space="preserve"> LQ9  </t>
  </si>
  <si>
    <t xml:space="preserve"> G-H  </t>
  </si>
  <si>
    <t>Africa Lesotho</t>
  </si>
  <si>
    <t xml:space="preserve"> LQ6  </t>
  </si>
  <si>
    <t xml:space="preserve"> LQ5  </t>
  </si>
  <si>
    <t xml:space="preserve"> LQ1  </t>
  </si>
  <si>
    <t xml:space="preserve"> TP9  </t>
  </si>
  <si>
    <t xml:space="preserve"> G-S-L  </t>
  </si>
  <si>
    <t>Africa Thaba putsoa</t>
  </si>
  <si>
    <t xml:space="preserve"> TP7  </t>
  </si>
  <si>
    <t xml:space="preserve"> G-S-H  </t>
  </si>
  <si>
    <t xml:space="preserve"> TP6  </t>
  </si>
  <si>
    <t xml:space="preserve"> LET64  </t>
  </si>
  <si>
    <t xml:space="preserve"> LET63  </t>
  </si>
  <si>
    <t xml:space="preserve"> LET58  </t>
  </si>
  <si>
    <t xml:space="preserve"> LET49  </t>
  </si>
  <si>
    <t xml:space="preserve"> LET48  </t>
  </si>
  <si>
    <t xml:space="preserve"> LET47  </t>
  </si>
  <si>
    <t xml:space="preserve"> LET38  </t>
  </si>
  <si>
    <t xml:space="preserve"> LET31  </t>
  </si>
  <si>
    <t xml:space="preserve"> LET30  </t>
  </si>
  <si>
    <t xml:space="preserve"> LET29  </t>
  </si>
  <si>
    <t xml:space="preserve"> LET27  </t>
  </si>
  <si>
    <t xml:space="preserve"> LET14  </t>
  </si>
  <si>
    <t xml:space="preserve"> LET13  </t>
  </si>
  <si>
    <t xml:space="preserve"> LET12  </t>
  </si>
  <si>
    <t xml:space="preserve"> grt-sp-lherzolite  </t>
  </si>
  <si>
    <t xml:space="preserve"> gt-sp-lherzolite  </t>
  </si>
  <si>
    <t xml:space="preserve"> TP5  </t>
  </si>
  <si>
    <t xml:space="preserve"> GP404  </t>
  </si>
  <si>
    <t xml:space="preserve"> grt-lherzolite  </t>
  </si>
  <si>
    <t xml:space="preserve"> M13  </t>
  </si>
  <si>
    <t xml:space="preserve"> M9  </t>
  </si>
  <si>
    <t xml:space="preserve"> M2  </t>
  </si>
  <si>
    <t xml:space="preserve"> M1  </t>
  </si>
  <si>
    <t xml:space="preserve"> LQ8  </t>
  </si>
  <si>
    <t xml:space="preserve"> gt-lherzolite  </t>
  </si>
  <si>
    <t xml:space="preserve"> LET2  </t>
  </si>
  <si>
    <t xml:space="preserve"> gt-harzburgite  </t>
  </si>
  <si>
    <t>Simon, N. S. C., G. J. Irvine, et al. (2003). "The origin of garnet and clinopyroxene in "depleted" Kaapvaal peridotites." Lithos 71(2-4): 289-322</t>
  </si>
  <si>
    <t>BD2443</t>
  </si>
  <si>
    <t>Garnet harz</t>
  </si>
  <si>
    <t>BD2329</t>
  </si>
  <si>
    <t>BD2332</t>
  </si>
  <si>
    <t>KDB/6</t>
  </si>
  <si>
    <t>Garnet lherz</t>
  </si>
  <si>
    <t>FRB1516</t>
  </si>
  <si>
    <t>FRB1514</t>
  </si>
  <si>
    <t>FRB1512</t>
  </si>
  <si>
    <t>FRB1510</t>
  </si>
  <si>
    <t>FRB1508</t>
  </si>
  <si>
    <t>FRB1506</t>
  </si>
  <si>
    <t>FRB1500</t>
  </si>
  <si>
    <t>JGF-98/6</t>
  </si>
  <si>
    <t>LBM-12</t>
  </si>
  <si>
    <t>LT98/15</t>
  </si>
  <si>
    <t>LT98/14</t>
  </si>
  <si>
    <t>LT98/13</t>
  </si>
  <si>
    <t>LT98/12</t>
  </si>
  <si>
    <t>LT98/10</t>
  </si>
  <si>
    <t>LT98/8</t>
  </si>
  <si>
    <t>LT98/5</t>
  </si>
  <si>
    <t>Griffin, W. L., S. Graham, et al. (2004). "Lithosphere evolution beneath the Kaapvaal Craton: Re-Os systematics of sulfides in mantle-derived peridotites." Chemical Geology 208(1-4): 89-118</t>
  </si>
  <si>
    <t xml:space="preserve">314-580  </t>
  </si>
  <si>
    <t>Vitim</t>
  </si>
  <si>
    <t xml:space="preserve">313-240  </t>
    <phoneticPr fontId="0" type="noConversion"/>
  </si>
  <si>
    <t xml:space="preserve">313-37  </t>
    <phoneticPr fontId="0" type="noConversion"/>
  </si>
  <si>
    <t xml:space="preserve">313-104  </t>
    <phoneticPr fontId="0" type="noConversion"/>
  </si>
  <si>
    <t xml:space="preserve">313-102  </t>
    <phoneticPr fontId="0" type="noConversion"/>
  </si>
  <si>
    <t xml:space="preserve">313-54  </t>
    <phoneticPr fontId="0" type="noConversion"/>
  </si>
  <si>
    <t>Press, S., G. Witt, et al. (1986). "SPINEL PERIDOTITE XENOLITHS FROM THE TARIAT DEPRESSION, MONGOLIA .1. MAJOR ELEMENT CHEMISTRY AND MINERALOGY OF A PRIMITIVE MANTLE XENOLITH SUITE." Geochimica Et Cosmochimica Acta 50(12): 2587-2599</t>
  </si>
  <si>
    <t xml:space="preserve">314-74  </t>
    <phoneticPr fontId="0" type="noConversion"/>
  </si>
  <si>
    <t>Ionov, D. A., I. Ashchepkov, et al. (2005). "The provenance of fertile off-craton lithospheric mantle: Sr-Nd isotope and chemical composition of garnet and spinel peridotite xenoliths from Vitim, Siberia." Chemical Geology 217(1-2): 41-75</t>
  </si>
  <si>
    <t xml:space="preserve">313-241  </t>
  </si>
  <si>
    <t xml:space="preserve"> Gar lh  </t>
  </si>
  <si>
    <t>Siberia off-craton</t>
  </si>
  <si>
    <t>Gar-sp lh</t>
  </si>
  <si>
    <t>Off-Siberiacraton</t>
  </si>
  <si>
    <t>Gar lh</t>
  </si>
  <si>
    <t>313-7</t>
  </si>
  <si>
    <t>313-240</t>
  </si>
  <si>
    <t>313-112</t>
  </si>
  <si>
    <t>313-106</t>
  </si>
  <si>
    <t>313-104</t>
  </si>
  <si>
    <t>313-102</t>
  </si>
  <si>
    <t>Off-craton Siberia</t>
  </si>
  <si>
    <t xml:space="preserve">UV239/89 </t>
  </si>
  <si>
    <t>SiberianCraton</t>
  </si>
  <si>
    <t xml:space="preserve">UV121/91 </t>
  </si>
  <si>
    <t xml:space="preserve">UV61/91 </t>
  </si>
  <si>
    <t>Pearson, D. G., S. B. Shirey, et al. (1995). "RE-OS, SM-ND, AND RB-SR ISOTOPE EVIDENCE FOR THICK ARCHEAN LITHOSPHERIC MANTLE BENEATH THE SIBERIAN CRATON MODIFIED BY MULTISTAGE METASOMATISM." Geochimica Et Cosmochimica Acta 59(5): 959-977</t>
  </si>
  <si>
    <t xml:space="preserve">Uv76/93 </t>
  </si>
  <si>
    <t xml:space="preserve"> Gar–Spl  </t>
  </si>
  <si>
    <t xml:space="preserve">Uv51/93 </t>
  </si>
  <si>
    <t xml:space="preserve">Uv485/89 </t>
  </si>
  <si>
    <t xml:space="preserve">Uv306/89 </t>
  </si>
  <si>
    <t xml:space="preserve">Uv293/89 </t>
  </si>
  <si>
    <t xml:space="preserve">Uv285/89 </t>
  </si>
  <si>
    <t xml:space="preserve">Uv25/91 </t>
  </si>
  <si>
    <t xml:space="preserve">Uv219/93 </t>
  </si>
  <si>
    <t xml:space="preserve">Uv178/93 </t>
  </si>
  <si>
    <t xml:space="preserve">80/92 </t>
  </si>
  <si>
    <t>H-T Gt-peridotite</t>
  </si>
  <si>
    <t xml:space="preserve">76/92 </t>
  </si>
  <si>
    <t xml:space="preserve">74/92 </t>
  </si>
  <si>
    <t xml:space="preserve">74/89 </t>
  </si>
  <si>
    <t xml:space="preserve">70/92 </t>
  </si>
  <si>
    <t xml:space="preserve">52/76a </t>
  </si>
  <si>
    <t xml:space="preserve">51/92 </t>
  </si>
  <si>
    <t xml:space="preserve">424/89 </t>
  </si>
  <si>
    <t xml:space="preserve">267/89 </t>
  </si>
  <si>
    <t xml:space="preserve">246/89 </t>
  </si>
  <si>
    <t xml:space="preserve">228/89 </t>
  </si>
  <si>
    <t xml:space="preserve">166/93 </t>
  </si>
  <si>
    <t xml:space="preserve">128/93 </t>
  </si>
  <si>
    <t xml:space="preserve">12/93 </t>
  </si>
  <si>
    <t xml:space="preserve">115/89 </t>
  </si>
  <si>
    <t xml:space="preserve">107/89 </t>
  </si>
  <si>
    <t>Boyd, F. R., N. P. Pokhilenko, et al. (1997). "Composition of the Siberian cratonic mantle: evidence from Udachnaya peridotite xenoliths." Contributions to Mineralogy and Petrology 128(2-3): 228-246.</t>
  </si>
  <si>
    <t>SL281</t>
  </si>
  <si>
    <t>GLh</t>
  </si>
  <si>
    <t>Austria</t>
  </si>
  <si>
    <t>SL262</t>
  </si>
  <si>
    <t>SL62</t>
  </si>
  <si>
    <t>GHZ</t>
  </si>
  <si>
    <t>SL61</t>
  </si>
  <si>
    <t>GHz</t>
  </si>
  <si>
    <t>SL269</t>
  </si>
  <si>
    <t>PW12</t>
  </si>
  <si>
    <t>DW40</t>
  </si>
  <si>
    <t>DW252</t>
  </si>
  <si>
    <t>DW247</t>
  </si>
  <si>
    <t>DW207</t>
  </si>
  <si>
    <t>DW299</t>
  </si>
  <si>
    <t>DW242</t>
  </si>
  <si>
    <t>DW241</t>
  </si>
  <si>
    <t>DW240</t>
  </si>
  <si>
    <t>DW239</t>
  </si>
  <si>
    <t>DW326</t>
  </si>
  <si>
    <t>DW243</t>
  </si>
  <si>
    <t>Becker, H. (1996). "Geochemistry of garnet peridotite massifs from lower Austria and the composition of deep lithosphere beneath a Palaeozoic convergent plate margin." Chemical Geology 134(1-3): 49-65</t>
  </si>
  <si>
    <t>Pali Aike</t>
  </si>
  <si>
    <t>LS4</t>
  </si>
  <si>
    <t>BN35</t>
  </si>
  <si>
    <t>BN4</t>
  </si>
  <si>
    <t>TM1</t>
  </si>
  <si>
    <t>TM2</t>
  </si>
  <si>
    <t>Stern, C. R., S. L. Saul, et al. (1989). Garnet peridotite xenoliths from Pali-Aike basalts of southernmost South America. Kimberlites and related rocks: proceedings of the Fourth International Kimberlite Conference, Perth, 1986. J. Ross, Blackwell: 735-744</t>
  </si>
  <si>
    <t>Vitim Plateau</t>
  </si>
  <si>
    <t>A-339</t>
  </si>
  <si>
    <t>CLT</t>
  </si>
  <si>
    <t>Mir</t>
  </si>
  <si>
    <t>A-246</t>
  </si>
  <si>
    <t>Zhuravlev, A. Z., E. E. Lazko, et al. (1991). "RADIOGENIC ISOTOPES AND RARE-EARTH ELEMENTS IN THE MINERALS OF GARNET PERIDOTITE XENOLITHS FROM MIR KIMBERLITE PIPE (YAKUTIA)." Geokhimiya(7): 982-994.</t>
  </si>
  <si>
    <t>FRB 813 912</t>
  </si>
  <si>
    <t>HT</t>
  </si>
  <si>
    <t>Udachnaya</t>
  </si>
  <si>
    <t>166/93</t>
  </si>
  <si>
    <t>128/93</t>
  </si>
  <si>
    <t>80/92</t>
  </si>
  <si>
    <t>76/92</t>
  </si>
  <si>
    <t>74/92</t>
  </si>
  <si>
    <t>70/92</t>
  </si>
  <si>
    <t>51/92</t>
  </si>
  <si>
    <t>121/91</t>
  </si>
  <si>
    <t>61/91</t>
  </si>
  <si>
    <t>424/89</t>
  </si>
  <si>
    <t>267/89</t>
  </si>
  <si>
    <t>246/89</t>
  </si>
  <si>
    <t>239/89</t>
  </si>
  <si>
    <t>228/89</t>
  </si>
  <si>
    <t>115/89</t>
  </si>
  <si>
    <t>107/89</t>
  </si>
  <si>
    <t>74/89</t>
  </si>
  <si>
    <t>52/76</t>
  </si>
  <si>
    <t>215/93</t>
  </si>
  <si>
    <t>C -sp facies</t>
  </si>
  <si>
    <t>105/93</t>
  </si>
  <si>
    <t>34/93</t>
  </si>
  <si>
    <t>65/92</t>
  </si>
  <si>
    <t>111/91</t>
  </si>
  <si>
    <t>565/89</t>
  </si>
  <si>
    <t>564/89</t>
  </si>
  <si>
    <t>563/89</t>
  </si>
  <si>
    <t>191/89</t>
  </si>
  <si>
    <t>219/93</t>
  </si>
  <si>
    <t>178/93</t>
  </si>
  <si>
    <t>76/93</t>
  </si>
  <si>
    <t>51/93</t>
  </si>
  <si>
    <t>100/91</t>
  </si>
  <si>
    <t>25/91</t>
  </si>
  <si>
    <t>485/89</t>
  </si>
  <si>
    <t>417/89</t>
  </si>
  <si>
    <t>306/89</t>
  </si>
  <si>
    <t>293/89</t>
  </si>
  <si>
    <t>285/89</t>
  </si>
  <si>
    <t>274/89</t>
  </si>
  <si>
    <t>H-P4L3</t>
  </si>
  <si>
    <t>India</t>
  </si>
  <si>
    <t>L-P3L2</t>
  </si>
  <si>
    <t>Lh-P3L2</t>
  </si>
  <si>
    <t>Nehru, C. E. and A. K. Reddy (1989). Ultramafic xenoliths from Vajrakarur Kimberlites, India. Kimberlites and related rocks: proceedings of the Fourth International Kimberlite Conference, Perth, 1986. J. Ross, Blackwell. 14: 745-758</t>
  </si>
  <si>
    <t>E11</t>
  </si>
  <si>
    <t>Lourwencia SW Africa</t>
  </si>
  <si>
    <t>E3</t>
  </si>
  <si>
    <t>Thaba Putsoa</t>
  </si>
  <si>
    <t>Nixon, P. H., J. M. Rooke, et al. (1963). "KIMERLITES AND ASSOCIATED INCLUSIONS OF BASUTOLAND - A MINERALOGICAL AND GEOCHEMICAL STUDY." American Mineralogist 48(9-10): 1090-1132</t>
  </si>
  <si>
    <t>2818B</t>
  </si>
  <si>
    <t>BD2093</t>
  </si>
  <si>
    <t>Liqhobong</t>
  </si>
  <si>
    <t>2826B</t>
  </si>
  <si>
    <t>Nixon, P. H., P. W. C. van Calsteren, et al. (1987). Harzburgites with garnets of diamond facies from southern African kimberlites. Mantle Xenolith. P. H. Nixon, John Wiley &amp; Sons Inc.: 523-533</t>
  </si>
  <si>
    <t>Y1B1 19-12</t>
  </si>
  <si>
    <t>CLT?</t>
  </si>
  <si>
    <t>Nyanza, Kenya</t>
  </si>
  <si>
    <t>Y1B1 19-14</t>
  </si>
  <si>
    <t>Nixon, P. H. (1987). Kimberlitic xenoliths and their cratonic setting. Mantle Xenoliths. P. H. Nixon, John Wiley &amp; Sons Inc.: 215-239</t>
  </si>
  <si>
    <t>Lesotho</t>
  </si>
  <si>
    <t>Mothae</t>
  </si>
  <si>
    <t>Nixon, P. H. and F. R. Boyd (1973). Petrogenesis of the granular and sheared ultrabasic nodule suite in kimberlites. Lesotho Kimberlites. P. H. Nixon. Maseru, Lesotho, Lesotho National Development Corp: 48-56</t>
  </si>
  <si>
    <t>JJG1798</t>
  </si>
  <si>
    <t>JJG1793</t>
  </si>
  <si>
    <t>JJG1776</t>
  </si>
  <si>
    <t>JJG1772</t>
  </si>
  <si>
    <t>JJG1767</t>
  </si>
  <si>
    <t>JJG1764</t>
  </si>
  <si>
    <t>JJG1763</t>
  </si>
  <si>
    <t>JJG1760</t>
  </si>
  <si>
    <t>JJG1758</t>
  </si>
  <si>
    <t>JJG1755</t>
  </si>
  <si>
    <t>JJG1750</t>
  </si>
  <si>
    <t>JJG1749</t>
  </si>
  <si>
    <t>JJG1748</t>
  </si>
  <si>
    <t>JJG1735</t>
  </si>
  <si>
    <t>JJG1732</t>
  </si>
  <si>
    <t>JJG1729</t>
  </si>
  <si>
    <t>JJG1726</t>
  </si>
  <si>
    <t>JJG1725</t>
  </si>
  <si>
    <t>JJG1724</t>
  </si>
  <si>
    <t>JJG1714</t>
  </si>
  <si>
    <t>JJG1707</t>
  </si>
  <si>
    <t>JJG1705</t>
  </si>
  <si>
    <t>J163</t>
  </si>
  <si>
    <t>J159</t>
  </si>
  <si>
    <t>J149</t>
  </si>
  <si>
    <t>J148</t>
  </si>
  <si>
    <t>J147</t>
  </si>
  <si>
    <t>J124</t>
  </si>
  <si>
    <t>J123</t>
  </si>
  <si>
    <t>J122</t>
  </si>
  <si>
    <t>J121</t>
  </si>
  <si>
    <t>J12</t>
  </si>
  <si>
    <t>J119</t>
  </si>
  <si>
    <t>J118</t>
  </si>
  <si>
    <t>J116</t>
  </si>
  <si>
    <t>J114</t>
  </si>
  <si>
    <t>J113</t>
  </si>
  <si>
    <t>J112</t>
  </si>
  <si>
    <t>J111</t>
  </si>
  <si>
    <t>J110</t>
  </si>
  <si>
    <t>J109</t>
  </si>
  <si>
    <t>J108</t>
  </si>
  <si>
    <t>J107</t>
  </si>
  <si>
    <t>J106</t>
  </si>
  <si>
    <t>J105</t>
  </si>
  <si>
    <t>J104</t>
  </si>
  <si>
    <t>J103</t>
  </si>
  <si>
    <t>JJG1802</t>
  </si>
  <si>
    <t>JJG1795</t>
  </si>
  <si>
    <t>CMP</t>
  </si>
  <si>
    <t>JJG1794</t>
  </si>
  <si>
    <t>JJG1792</t>
  </si>
  <si>
    <t>JJG1790</t>
  </si>
  <si>
    <t>CLT-amph</t>
  </si>
  <si>
    <t>JJG1788</t>
  </si>
  <si>
    <t>JJG1787</t>
  </si>
  <si>
    <t>JJG1786</t>
  </si>
  <si>
    <t>JJG1785</t>
  </si>
  <si>
    <t>JJG1783</t>
  </si>
  <si>
    <t>JJG1782</t>
  </si>
  <si>
    <t>JJG1781</t>
  </si>
  <si>
    <t>JJG1780</t>
  </si>
  <si>
    <t>CLT-phlog</t>
  </si>
  <si>
    <t>JJG1778</t>
  </si>
  <si>
    <t>JJG1777</t>
  </si>
  <si>
    <t>JJG1775</t>
  </si>
  <si>
    <t>JJG1771</t>
  </si>
  <si>
    <t>JJG1769</t>
  </si>
  <si>
    <t>JJG1768</t>
  </si>
  <si>
    <t>JJG1766</t>
  </si>
  <si>
    <t>JJG1762</t>
  </si>
  <si>
    <t>JJG1761</t>
  </si>
  <si>
    <t>JJG1759</t>
  </si>
  <si>
    <t>JJG1757</t>
  </si>
  <si>
    <t>JJG1756</t>
  </si>
  <si>
    <t>JJG1753</t>
  </si>
  <si>
    <t>JJG1751</t>
  </si>
  <si>
    <t>JJG1747</t>
  </si>
  <si>
    <t>JJG1744</t>
  </si>
  <si>
    <t>JJG1742</t>
  </si>
  <si>
    <t>JJG1741</t>
  </si>
  <si>
    <t>JJG1739</t>
  </si>
  <si>
    <t>JJG1738</t>
  </si>
  <si>
    <t>JJG1737</t>
  </si>
  <si>
    <t>JJG1736</t>
  </si>
  <si>
    <t>JJG1734</t>
  </si>
  <si>
    <t>JJG1733</t>
  </si>
  <si>
    <t>JJG1728</t>
  </si>
  <si>
    <t>JJG1727</t>
  </si>
  <si>
    <t>CM</t>
  </si>
  <si>
    <t>JJG1723</t>
  </si>
  <si>
    <t>JJG1722</t>
  </si>
  <si>
    <t>JJG1717</t>
  </si>
  <si>
    <t>JJG1706</t>
  </si>
  <si>
    <t>J158</t>
  </si>
  <si>
    <t>J150</t>
  </si>
  <si>
    <t>J137</t>
  </si>
  <si>
    <t>J136</t>
  </si>
  <si>
    <t>J135</t>
  </si>
  <si>
    <t>J133</t>
  </si>
  <si>
    <t>J117</t>
  </si>
  <si>
    <t>CHT</t>
  </si>
  <si>
    <t>J52</t>
  </si>
  <si>
    <t>JJG1716</t>
  </si>
  <si>
    <t>J134</t>
  </si>
  <si>
    <t>J157</t>
  </si>
  <si>
    <t>Winterburn, P. A., B. Harte, et al. (1990). "PERIDOTITE XENOLITHS FROM THE JAGERSFONTEIN KIMBERLITE PIPE .1. PRIMARY AND PRIMARY-METASOMATIC MINERALOGY." Geochimica Et Cosmochimica Acta 54(2): 329-341</t>
  </si>
  <si>
    <t>LMB 26</t>
  </si>
  <si>
    <t>Matsoku, Lesotho</t>
  </si>
  <si>
    <t>LMB 21</t>
  </si>
  <si>
    <t>LMB 20</t>
  </si>
  <si>
    <t>LMB 17</t>
  </si>
  <si>
    <t>LMB 16</t>
  </si>
  <si>
    <t>LMB 14</t>
  </si>
  <si>
    <t>Cox, K. G., J. J. Gurney, et al. (1973). Xenoliths from the Matsoku pipe. Lesotho Kimberlites. P. H. Nixon. Maseru, Lesotho, Lesotho National Development Corp: 76-100</t>
  </si>
  <si>
    <t>J87</t>
  </si>
  <si>
    <t>Kimberly area</t>
  </si>
  <si>
    <t>J70</t>
  </si>
  <si>
    <t>J47</t>
  </si>
  <si>
    <t>J41</t>
  </si>
  <si>
    <t>J34</t>
  </si>
  <si>
    <t>J33</t>
  </si>
  <si>
    <t>J25</t>
  </si>
  <si>
    <t>J21</t>
  </si>
  <si>
    <t>W65</t>
  </si>
  <si>
    <t>W61</t>
  </si>
  <si>
    <t>W48</t>
  </si>
  <si>
    <t>W43</t>
  </si>
  <si>
    <t>W36</t>
  </si>
  <si>
    <t>W35</t>
  </si>
  <si>
    <t>W34</t>
  </si>
  <si>
    <t>W31</t>
  </si>
  <si>
    <t>W22</t>
  </si>
  <si>
    <t>W20</t>
  </si>
  <si>
    <t>W17</t>
  </si>
  <si>
    <t>W14</t>
  </si>
  <si>
    <t>W13</t>
  </si>
  <si>
    <t>W8</t>
  </si>
  <si>
    <t>B82</t>
  </si>
  <si>
    <t>B74</t>
  </si>
  <si>
    <t>B72</t>
  </si>
  <si>
    <t>B70</t>
  </si>
  <si>
    <t>B54</t>
  </si>
  <si>
    <t>B53</t>
  </si>
  <si>
    <t>B50</t>
  </si>
  <si>
    <t>B49</t>
  </si>
  <si>
    <t>B47</t>
  </si>
  <si>
    <t>B44</t>
  </si>
  <si>
    <t>B42</t>
  </si>
  <si>
    <t>B37</t>
  </si>
  <si>
    <t>B36</t>
  </si>
  <si>
    <t>B16</t>
  </si>
  <si>
    <t>B15</t>
  </si>
  <si>
    <t>B14</t>
  </si>
  <si>
    <t>B13</t>
  </si>
  <si>
    <t>B10</t>
  </si>
  <si>
    <t>B8</t>
  </si>
  <si>
    <t>Chen, J. (1971). "PETROLOGY AND CHEMISTRY OF GARNET LHERZOLITE NODULES IN KIMBERLITE FROM SOUTH-AFRICA." American Mineralogist 56(11-12): 2098-2110</t>
  </si>
  <si>
    <t>BD1201</t>
  </si>
  <si>
    <t>Wesselton</t>
  </si>
  <si>
    <t>BD1200</t>
  </si>
  <si>
    <t>BD1150</t>
  </si>
  <si>
    <t>Bultfontein</t>
  </si>
  <si>
    <t>BD1143</t>
  </si>
  <si>
    <t>BD1140</t>
  </si>
  <si>
    <t>BD1133</t>
  </si>
  <si>
    <t>BD1127</t>
  </si>
  <si>
    <t>BD1360</t>
  </si>
  <si>
    <t>BD1356</t>
  </si>
  <si>
    <t>SD2-L102</t>
  </si>
  <si>
    <t>CO-WY kimb</t>
  </si>
  <si>
    <t>SD2-L90</t>
  </si>
  <si>
    <t>SD2-L66</t>
  </si>
  <si>
    <t>PTH409</t>
  </si>
  <si>
    <t>Pipe 200, Lesotho</t>
  </si>
  <si>
    <t>PTH407</t>
  </si>
  <si>
    <t>PTH406</t>
  </si>
  <si>
    <t>PTH405</t>
  </si>
  <si>
    <t>PTH404</t>
  </si>
  <si>
    <t>PTH403</t>
  </si>
  <si>
    <t>PTH401</t>
  </si>
  <si>
    <t>PTH400</t>
  </si>
  <si>
    <t>PTH208</t>
  </si>
  <si>
    <t>PTH207</t>
  </si>
  <si>
    <t>PTH205</t>
  </si>
  <si>
    <t>PTH203</t>
  </si>
  <si>
    <t>PTH202</t>
  </si>
  <si>
    <t>PTH201</t>
  </si>
  <si>
    <t>PTH108</t>
  </si>
  <si>
    <t>PTH107</t>
  </si>
  <si>
    <t>Carswell, D. A., D. B. Clarke, et al. (1979). The petrology and geochemistry of ultramafic nodules from pipe 200, northern Lesotho. The mantle sample: inclusions in kimberlites and other volcanics. F. R. Boyd and H. O. A. Meyer, American Geophysical Union: 127-144</t>
  </si>
  <si>
    <t>Danchin, R. V. (1979). Mineral and bulk chemistry of garnet lherzolite and garnet harzburgite xenoliths from the Premier Mine, South Africa. The mantle sample: inclusions in kimberlites and other volcanics. F. R. Boyd and H. O. A. Meyer, American Geophysical Union: 104-126</t>
  </si>
  <si>
    <t>BD3108</t>
  </si>
  <si>
    <t>BD3024</t>
  </si>
  <si>
    <t>BD3659</t>
  </si>
  <si>
    <t>BD1675</t>
  </si>
  <si>
    <t>Dawson, J. B. (1987). Metasomatized harzburgites in kimberlite and alkaline magmas: Enriched restites and “flushed” lherzolites. Mantle Metasomatism. M. A. Menzies and C. J. Hawkesworth. London, Academic Press: 125-144.</t>
  </si>
  <si>
    <t>LBM171</t>
  </si>
  <si>
    <t>LBM108</t>
  </si>
  <si>
    <t>LBM101</t>
  </si>
  <si>
    <t>LBM90</t>
  </si>
  <si>
    <t>LBM88</t>
  </si>
  <si>
    <t>LBM55</t>
  </si>
  <si>
    <t>LBM38</t>
  </si>
  <si>
    <t>LBM22</t>
  </si>
  <si>
    <t>LBM11</t>
  </si>
  <si>
    <t>Harte, B., A. Winterburn, et al. (1987). Metasomatic and enrichment phenomena in garnet peridotite facies mantle xenoliths from the Matsoku kimberlite pipe, Lesotho. Mantle Metasomatism. M. A. Menzies and C. J. Hawkesworth. London, Academic Press: 145-220.</t>
  </si>
  <si>
    <t>12/172</t>
  </si>
  <si>
    <t>BF03</t>
  </si>
  <si>
    <t>JJG360A</t>
  </si>
  <si>
    <t>BD2346</t>
  </si>
  <si>
    <t>AJE18</t>
  </si>
  <si>
    <t>IK49</t>
  </si>
  <si>
    <t>JJG357</t>
  </si>
  <si>
    <t>AJE239</t>
  </si>
  <si>
    <t>AJE170</t>
  </si>
  <si>
    <t>AJE27</t>
  </si>
  <si>
    <t>JJG358</t>
  </si>
  <si>
    <t>JJG319</t>
  </si>
  <si>
    <t>AJE240</t>
  </si>
  <si>
    <t>AJE228</t>
  </si>
  <si>
    <t>AJE165</t>
  </si>
  <si>
    <t>AJE127</t>
  </si>
  <si>
    <t>BD2435</t>
  </si>
  <si>
    <t>AJE164</t>
  </si>
  <si>
    <t>JJG337</t>
  </si>
  <si>
    <t>JJG321</t>
  </si>
  <si>
    <t>AJE25</t>
  </si>
  <si>
    <t>Erland, A. J., F. G. Waters, et al. (1987). Evidence for mantle metasomatism in peridotite nodules from the Kimberley pipes, South Africa. Mantle Metasomatism. M. A. Menzies and C. J. Hawkesworth. London, Academic Press: 221-312</t>
  </si>
  <si>
    <t>RS7</t>
  </si>
  <si>
    <t>RS6</t>
  </si>
  <si>
    <t>RS5</t>
  </si>
  <si>
    <t>RS4</t>
  </si>
  <si>
    <t>Menzies, M. A., N. Rogers, et al. (1987). Metasomatic and enrichment processes in lithospheric peridotites, an effect of asthenosphere-lithosphere interaction. Mantle Metasomatism. M. A. Menzies and C. J. Hawkesworth. London, Academic Press: 313-361</t>
  </si>
  <si>
    <t>JJG859</t>
  </si>
  <si>
    <t>AJE62</t>
  </si>
  <si>
    <t>PHN2762</t>
  </si>
  <si>
    <t>MB13</t>
  </si>
  <si>
    <t>MB12</t>
  </si>
  <si>
    <t>MB7</t>
  </si>
  <si>
    <t>MB4</t>
  </si>
  <si>
    <t>MB3</t>
  </si>
  <si>
    <t>EJB48</t>
  </si>
  <si>
    <t>EJB4</t>
  </si>
  <si>
    <t>BD 2501</t>
  </si>
  <si>
    <t xml:space="preserve">BD 2384 </t>
  </si>
  <si>
    <t>Cox, K. G., M. R. Smith, et al. (1987). Textural studies of garnet lherzolites: evidence of exsolution origin from high-temperature harzburgite. Mantle Xenoliths. P. H. Nixon. Chichester, John Wiley: 537-550</t>
  </si>
  <si>
    <t>HT?</t>
  </si>
  <si>
    <t>East Griqualand</t>
  </si>
  <si>
    <t>Kao #2</t>
  </si>
  <si>
    <t>Frank Smith</t>
  </si>
  <si>
    <t>phlog. wherlite</t>
  </si>
  <si>
    <t>Monastery</t>
  </si>
  <si>
    <t>2766/6</t>
  </si>
  <si>
    <t>Nixon, P. H., N. W. Rogers, et al. (1981). "DEPLETED AND FERTILE MANTLE XENOLITHS FROM SOUTHERN AFRICAN KIMBERLITES." Annual Review of Earth and Planetary Sciences 9: 285-309</t>
  </si>
  <si>
    <t>Colorado Plateau</t>
  </si>
  <si>
    <t>NO77</t>
  </si>
  <si>
    <t>HO77</t>
  </si>
  <si>
    <t>QO77</t>
  </si>
  <si>
    <t>RO77</t>
  </si>
  <si>
    <t>AO82</t>
  </si>
  <si>
    <t>PO77</t>
  </si>
  <si>
    <t>FO77</t>
  </si>
  <si>
    <t>DO82</t>
  </si>
  <si>
    <t>B082</t>
  </si>
  <si>
    <t>Ehrenberg, S. N. (1982). "RARE-EARTH ELEMENT GEOCHEMISTRY OF GARNET LHERZOLITE AND MEGACRYSTALLINE NODULES FROM MINETTE OF THE COLORADO PLATEAU PROVINCE." Earth and Planetary Science Letters 57(1): 191-210</t>
  </si>
  <si>
    <t>Ehrenberg, S. N. (1982). "PETROGENESIS OF GARNET LHERZOLITE AND MEGACRYSTALLINE NODULES FROM THE THUMB, NAVAJO VOLCANIC FIELD." Journal of Petrology 23(4): 507-547</t>
  </si>
  <si>
    <t>PHN 5268</t>
  </si>
  <si>
    <t>PHN 5267</t>
  </si>
  <si>
    <t>PHN 4274</t>
  </si>
  <si>
    <t>Letseng-la-Terai</t>
  </si>
  <si>
    <t>PHN 4265</t>
  </si>
  <si>
    <t>PHN 4259</t>
  </si>
  <si>
    <t>PHN 4258</t>
  </si>
  <si>
    <t>CLT - spinel facies</t>
  </si>
  <si>
    <t>PHN 4257</t>
  </si>
  <si>
    <t>PHN 4254</t>
  </si>
  <si>
    <t>FRB 1003A</t>
  </si>
  <si>
    <t>FRB 997C</t>
  </si>
  <si>
    <t>FRB 997B</t>
  </si>
  <si>
    <t>FRB 983</t>
  </si>
  <si>
    <t>FRB 492</t>
  </si>
  <si>
    <t>Lesotho?</t>
  </si>
  <si>
    <t>FRB 135</t>
  </si>
  <si>
    <t>FRB 448</t>
  </si>
  <si>
    <t>FRB 447</t>
  </si>
  <si>
    <t>FRB 1009</t>
  </si>
  <si>
    <t>FRB 999</t>
  </si>
  <si>
    <t>FRB 76</t>
  </si>
  <si>
    <t>FRB 1033</t>
  </si>
  <si>
    <t>FRB 1031</t>
  </si>
  <si>
    <t>FRB 1012</t>
  </si>
  <si>
    <t>FRB 1008</t>
  </si>
  <si>
    <t>FRB 1007</t>
  </si>
  <si>
    <t>Boyd, F. R. and S. A. Mertzman (1987). Composition and structure of the Kaapvaal lithosphere. Magmatic Processes: Physiochemical Principles. B. O. Mysen, Geochemical Society, Special Publication. 1: 13-24</t>
  </si>
  <si>
    <t>Lashaine20</t>
  </si>
  <si>
    <t>Lashaine</t>
  </si>
  <si>
    <t>Basaltic Volcanism Terrestrial planets,p288 (see also Pike et (1980) J. Geology 88: 343-352. sample # TZ-2-16)</t>
  </si>
  <si>
    <t>Matsoku19</t>
  </si>
  <si>
    <t>Basaltic Volcanism Terrestrial planets,p288 (see also sample # LBM 11 in  Cox et al (1973) in Nixon's (ed) Lesotho Kimberlites pp. 76-100)</t>
  </si>
  <si>
    <t>Matsoku18</t>
  </si>
  <si>
    <t>Basaltic Volcanism Terrestrial planets,p288 (see also sample # LBM 10 in  Cox et al (1973) in Nixon's (ed) Lesotho Kimberlites pp. 76-100)</t>
  </si>
  <si>
    <t>Matsoku17</t>
  </si>
  <si>
    <t>Basaltic Volcanism Terrestrial planets,p288 (see also sample # LBM 9 in  Cox et al (1973) in Nixon's (ed) Lesotho Kimberlites pp. 76-100)</t>
  </si>
  <si>
    <t>Matsoku16</t>
  </si>
  <si>
    <t>Basaltic Volcanism Terrestrial planets, p288 (see also sample # LBM 8 in  Cox et al (1973) in Nixon's (ed) Lesotho Kimberlites pp. 76-100)</t>
  </si>
  <si>
    <t>Olmani</t>
  </si>
  <si>
    <t>TZ 2-16</t>
  </si>
  <si>
    <t>Basaltic Volcanism Terrestrial planets (UM20)</t>
  </si>
  <si>
    <t>BD730</t>
  </si>
  <si>
    <t>89-719</t>
  </si>
  <si>
    <t>89-680</t>
  </si>
  <si>
    <t>89-678</t>
  </si>
  <si>
    <t>89-676</t>
  </si>
  <si>
    <t>89-675</t>
  </si>
  <si>
    <t>89-674</t>
  </si>
  <si>
    <t>89-672</t>
  </si>
  <si>
    <t>89-671</t>
  </si>
  <si>
    <t>89-669</t>
  </si>
  <si>
    <t>89-664</t>
  </si>
  <si>
    <t>89-663</t>
  </si>
  <si>
    <t>89-662</t>
  </si>
  <si>
    <t>89-661</t>
  </si>
  <si>
    <t>Rudnick et al. Unpubl.</t>
  </si>
  <si>
    <t>Dawson, J. B., D. G. Powell, et al. (1970). "ULTRABASIC XENOLITHS AND LAVA FROM LASHAINE-VOLCANO, NORTHERN TANZANIA." Journal of Petrology 11(3): 519-548., Rehkamper, M., A. N. Halliday, et al. (1997). "Platinum-group element abundance patterns in different mantle environments." Science 278(5343): 1595-1598."Platinum-group element abundance patterns in different mantle environments." Science 278(5343): 1595-1598</t>
  </si>
  <si>
    <t>1355 (Matsoku)</t>
  </si>
  <si>
    <t>Rhodes, J. M. and J. B. Dawson (1975). "Major and trace element chemistry of peridotite inclusions from the Lashaine volcano, Tanzania." Physics and Chemistry of The Earth 9: 545-557</t>
  </si>
  <si>
    <t>Ga/Al</t>
  </si>
  <si>
    <t>Other</t>
  </si>
  <si>
    <t>Mg/Si</t>
  </si>
  <si>
    <t>Cr/Ni</t>
  </si>
  <si>
    <t>Sm/Hf</t>
  </si>
  <si>
    <t>Zr/Sm</t>
  </si>
  <si>
    <t>Ti/Sc</t>
  </si>
  <si>
    <t>Ca/Yb</t>
  </si>
  <si>
    <t>Ca/Sc</t>
  </si>
  <si>
    <t>Sr/Nd</t>
  </si>
  <si>
    <t>Ti/Eu</t>
  </si>
  <si>
    <t>Ti/Zr</t>
  </si>
  <si>
    <t>Ti/V</t>
  </si>
  <si>
    <t>W  (b)</t>
  </si>
  <si>
    <t xml:space="preserve">Cs </t>
  </si>
  <si>
    <t>I (b)</t>
  </si>
  <si>
    <t>Te (b)</t>
  </si>
  <si>
    <t>Sb (b)</t>
  </si>
  <si>
    <t>Sn (b)</t>
  </si>
  <si>
    <t>In (b)</t>
  </si>
  <si>
    <t>Cd (b)</t>
  </si>
  <si>
    <t>Ag (b)</t>
  </si>
  <si>
    <t>Pd (b)</t>
  </si>
  <si>
    <t>Rh (b)</t>
  </si>
  <si>
    <t>Ru (b)</t>
  </si>
  <si>
    <t>Mo (b)</t>
  </si>
  <si>
    <t>Ti</t>
  </si>
  <si>
    <t>N</t>
  </si>
  <si>
    <t>Ca/Al</t>
  </si>
  <si>
    <t>Mg #</t>
  </si>
  <si>
    <t>LOI</t>
  </si>
  <si>
    <t>MgO</t>
  </si>
  <si>
    <t>FeOt</t>
  </si>
  <si>
    <t>Sample</t>
  </si>
  <si>
    <t>Comment</t>
  </si>
  <si>
    <t>Locality</t>
  </si>
  <si>
    <r>
      <t xml:space="preserve">blue text are gt-free harzburgites, </t>
    </r>
    <r>
      <rPr>
        <b/>
        <sz val="14"/>
        <color indexed="10"/>
        <rFont val="Arial"/>
        <family val="2"/>
      </rPr>
      <t>red are high-temp gt peridotites,</t>
    </r>
    <r>
      <rPr>
        <b/>
        <sz val="14"/>
        <color indexed="12"/>
        <rFont val="Arial"/>
        <family val="2"/>
      </rPr>
      <t xml:space="preserve"> </t>
    </r>
    <r>
      <rPr>
        <b/>
        <sz val="14"/>
        <color indexed="50"/>
        <rFont val="Arial"/>
        <family val="2"/>
      </rPr>
      <t>green text are off-craton gt peridotites</t>
    </r>
  </si>
  <si>
    <r>
      <t>Fe</t>
    </r>
    <r>
      <rPr>
        <sz val="11"/>
        <color theme="1"/>
        <rFont val="Arial"/>
        <family val="2"/>
      </rPr>
      <t>O</t>
    </r>
  </si>
  <si>
    <r>
      <t>Jagoutz, E., Palme,H., Hildegard Baddenhausen, Blum, K., Cendales, M., Gerlind Dreibus, Spettel, B., Lorenz, V., Wanke, H. (1979).The abundances of major,minor and trace elements in the earth's mantle as derived from primitive ultramafic nodules.</t>
    </r>
    <r>
      <rPr>
        <i/>
        <sz val="9"/>
        <rFont val="Arial"/>
        <family val="2"/>
      </rPr>
      <t>Proc. Lunar Planet. Sci. Conf. 10, 2031-2050</t>
    </r>
  </si>
  <si>
    <t xml:space="preserve">Dreiser Weiher location, data from Stosch PHD thesis 1980 </t>
  </si>
  <si>
    <t xml:space="preserve">San Carlos location, data from Stosch PHD thesis 1980  </t>
  </si>
  <si>
    <t xml:space="preserve">KILBOURNE HOLE location, data from Stosch PHD thesis 1980 </t>
  </si>
  <si>
    <t>Sample #</t>
  </si>
  <si>
    <t>FeO</t>
  </si>
  <si>
    <t>Cs (b)</t>
  </si>
  <si>
    <t>Bodinier, J. L. (1988). "GEOCHEMISTRY AND PETROGENESIS OF THE LANZO PERIDOTITE BODY, WESTERN ALPS." Tectonophysics 149(1-2): 67-88</t>
  </si>
  <si>
    <t>Lanzo</t>
  </si>
  <si>
    <t>Ernst, W. G. (1978). "PETROCHEMICAL STUDY OF LHERZOLITIC ROCKS FROM WESTERN ALPS." Journal of Petrology 19(3): 341-392.</t>
  </si>
  <si>
    <t>F-72</t>
  </si>
  <si>
    <t>F-73b</t>
  </si>
  <si>
    <t>Finero</t>
  </si>
  <si>
    <t>F-2a</t>
  </si>
  <si>
    <t>F-2d</t>
  </si>
  <si>
    <t>Arami</t>
  </si>
  <si>
    <t>F-16a</t>
  </si>
  <si>
    <t>F-16b</t>
  </si>
  <si>
    <t>F-16c</t>
  </si>
  <si>
    <t>F-52c</t>
  </si>
  <si>
    <t>F-56</t>
  </si>
  <si>
    <t>Baldissero</t>
  </si>
  <si>
    <t>BA-1b</t>
  </si>
  <si>
    <t>BA-3b</t>
  </si>
  <si>
    <t>BA-4a</t>
  </si>
  <si>
    <t>F-63a</t>
  </si>
  <si>
    <t>F-64</t>
  </si>
  <si>
    <t>F-66</t>
  </si>
  <si>
    <t>Balmuccia</t>
  </si>
  <si>
    <t>B-1b</t>
  </si>
  <si>
    <t>B-3b</t>
  </si>
  <si>
    <t>B-3c</t>
  </si>
  <si>
    <t>F-58</t>
  </si>
  <si>
    <t>F-59b</t>
  </si>
  <si>
    <t>F-60</t>
  </si>
  <si>
    <t>F-62</t>
  </si>
  <si>
    <t>Ligurian</t>
  </si>
  <si>
    <t>GE-1</t>
  </si>
  <si>
    <t>GE-2</t>
  </si>
  <si>
    <t>GE-3</t>
  </si>
  <si>
    <t>GE-4</t>
  </si>
  <si>
    <t>GE-5</t>
  </si>
  <si>
    <t>GE-6</t>
  </si>
  <si>
    <t>GE-7</t>
  </si>
  <si>
    <t>GE-8</t>
  </si>
  <si>
    <t>GE-11</t>
  </si>
  <si>
    <t>GE-12</t>
  </si>
  <si>
    <t>Frey, F. A., C. J. Suen, et al. (1985). "THE RONDA HIGH-TEMPERATURE PERIDOTITE - GEOCHEMISTRY AND PETROGENESIS." Geochimica Et Cosmochimica Acta 49(11): 2469-2491</t>
  </si>
  <si>
    <t>Ronda</t>
  </si>
  <si>
    <t>R893</t>
  </si>
  <si>
    <t>R771</t>
  </si>
  <si>
    <t>R347</t>
  </si>
  <si>
    <t>R856</t>
  </si>
  <si>
    <t>R1025</t>
  </si>
  <si>
    <t>R196</t>
  </si>
  <si>
    <t>R25</t>
  </si>
  <si>
    <t>R845</t>
  </si>
  <si>
    <t>R131</t>
  </si>
  <si>
    <t>R224</t>
  </si>
  <si>
    <t>R255</t>
  </si>
  <si>
    <t>R501</t>
  </si>
  <si>
    <t>R238</t>
  </si>
  <si>
    <t>R243</t>
  </si>
  <si>
    <t>R717</t>
  </si>
  <si>
    <t>R123</t>
  </si>
  <si>
    <t>Bodinier, J. L., C. Dupuy, et al. (1988). "GEOCHEMISTRY AND PETROGENESIS OF EASTERN PYRENEAN PERIDOTITES." Geochimica Et Cosmochimica Acta 52(12): 2893-2907</t>
  </si>
  <si>
    <t>Caussou</t>
  </si>
  <si>
    <t>70-122</t>
  </si>
  <si>
    <t>70-118</t>
  </si>
  <si>
    <t>70-189</t>
  </si>
  <si>
    <t>70-192</t>
  </si>
  <si>
    <t>70-195</t>
  </si>
  <si>
    <t>70-5</t>
  </si>
  <si>
    <t>CAU-3</t>
  </si>
  <si>
    <t>Fontête Rouge</t>
  </si>
  <si>
    <t>FON-14</t>
  </si>
  <si>
    <t>72-432</t>
  </si>
  <si>
    <t>72-228</t>
  </si>
  <si>
    <t>FON-27</t>
  </si>
  <si>
    <t>73-151</t>
  </si>
  <si>
    <t>Freychinède</t>
  </si>
  <si>
    <t>72-425</t>
  </si>
  <si>
    <t>71-335</t>
  </si>
  <si>
    <t>71-336</t>
  </si>
  <si>
    <t>71-339</t>
  </si>
  <si>
    <t>Pic Couder</t>
  </si>
  <si>
    <t>PCOU-2</t>
  </si>
  <si>
    <t>PCOU-1</t>
  </si>
  <si>
    <t>PCOU-3</t>
  </si>
  <si>
    <t>Porteteny</t>
  </si>
  <si>
    <t>POR-1</t>
  </si>
  <si>
    <t>POR-3</t>
  </si>
  <si>
    <t>POR-2</t>
  </si>
  <si>
    <t>SEM</t>
  </si>
  <si>
    <t>SEM-2</t>
  </si>
  <si>
    <t>SEM-1</t>
  </si>
  <si>
    <t>72-280</t>
  </si>
  <si>
    <t>70-120</t>
  </si>
  <si>
    <t>Pic De Géral</t>
  </si>
  <si>
    <t>PGER-3</t>
  </si>
  <si>
    <t>71-264</t>
  </si>
  <si>
    <t>PGER-2</t>
  </si>
  <si>
    <t>PGER-1</t>
  </si>
  <si>
    <t>Lherz</t>
  </si>
  <si>
    <t>73-104</t>
  </si>
  <si>
    <t>71-325</t>
  </si>
  <si>
    <t>71-322</t>
  </si>
  <si>
    <t>71-107</t>
  </si>
  <si>
    <t>71-324</t>
  </si>
  <si>
    <t>70-321</t>
  </si>
  <si>
    <t>71-367</t>
  </si>
  <si>
    <t>71-326</t>
  </si>
  <si>
    <t>Conquere, F. (1978). Pétrologie des complexes ultramafiques de lherzolite á spinelle de l’Ariége (France) University of Paris</t>
  </si>
  <si>
    <t>CAU-2</t>
  </si>
  <si>
    <t>70-120A</t>
  </si>
  <si>
    <t>70-112</t>
  </si>
  <si>
    <t>70-116</t>
  </si>
  <si>
    <t>CAU-1</t>
  </si>
  <si>
    <t>70-19</t>
  </si>
  <si>
    <t>72-198</t>
  </si>
  <si>
    <t>72-108a</t>
  </si>
  <si>
    <t>73-1a</t>
  </si>
  <si>
    <t>73-1b</t>
  </si>
  <si>
    <t>72-357</t>
  </si>
  <si>
    <t>72-364</t>
  </si>
  <si>
    <t>72-108b</t>
  </si>
  <si>
    <t>72-207</t>
  </si>
  <si>
    <t>71-262</t>
  </si>
  <si>
    <t>SEM-3</t>
  </si>
  <si>
    <t>Prades</t>
  </si>
  <si>
    <t>PRAD-1P</t>
  </si>
  <si>
    <t>???</t>
  </si>
  <si>
    <t>71-323</t>
  </si>
  <si>
    <t>71-328</t>
  </si>
  <si>
    <t>73-78</t>
  </si>
  <si>
    <t>73-101</t>
  </si>
  <si>
    <t>73-102</t>
  </si>
  <si>
    <t>73-442</t>
  </si>
  <si>
    <t>73-103</t>
  </si>
  <si>
    <t>71-331</t>
  </si>
  <si>
    <t>72-443a</t>
  </si>
  <si>
    <t>72-443b</t>
  </si>
  <si>
    <t>72-282</t>
  </si>
  <si>
    <t>71-260</t>
  </si>
  <si>
    <t>72-105</t>
  </si>
  <si>
    <t>69-356</t>
  </si>
  <si>
    <t>70-379</t>
  </si>
  <si>
    <t>70-249</t>
  </si>
  <si>
    <t>73-2</t>
  </si>
  <si>
    <t>70-366</t>
  </si>
  <si>
    <t>71-162</t>
  </si>
  <si>
    <t>72-14</t>
  </si>
  <si>
    <t>71-310</t>
  </si>
  <si>
    <t>VicDessos</t>
  </si>
  <si>
    <t>70-37</t>
  </si>
  <si>
    <t>71-109</t>
  </si>
  <si>
    <t>70-38</t>
  </si>
  <si>
    <t>Suc</t>
  </si>
  <si>
    <t>70-222</t>
  </si>
  <si>
    <t>71-165a</t>
  </si>
  <si>
    <t>71-165b</t>
  </si>
  <si>
    <t>Sem</t>
  </si>
  <si>
    <t>70-354</t>
  </si>
  <si>
    <t>Ottonello, G., W. G. Ernst, et al. (1984). "RARE-EARTH AND 3D TRANSITION ELEMENT GEOCHEMISTRY OF PERIDOTITIC ROCKS .1. PERIDOTITES FROM THE WESTERN ALPS." Journal of Petrology 25(2): 343-372</t>
  </si>
  <si>
    <t>External Ligurides</t>
  </si>
  <si>
    <t>14R</t>
  </si>
  <si>
    <t>15R</t>
  </si>
  <si>
    <t>N1</t>
  </si>
  <si>
    <t>100Ma</t>
  </si>
  <si>
    <t>A7</t>
  </si>
  <si>
    <t>16R</t>
  </si>
  <si>
    <t>Internal Ligurides</t>
  </si>
  <si>
    <t>Li 8</t>
  </si>
  <si>
    <t>Li 9</t>
  </si>
  <si>
    <t>Li 12</t>
  </si>
  <si>
    <t>Li 11A</t>
  </si>
  <si>
    <t>Li 15</t>
  </si>
  <si>
    <t>Li 16</t>
  </si>
  <si>
    <t>Li 2</t>
  </si>
  <si>
    <t>Li 3</t>
  </si>
  <si>
    <t>Li 10</t>
  </si>
  <si>
    <t>Li 17</t>
  </si>
  <si>
    <t>Li 19</t>
  </si>
  <si>
    <t>Kornprob.J (1970). "PERIDOTITES AND PYROXENITES FROM BENI BOUCHERA (MOROCCO) - EXPERIMENTAL INVESTIGATION BETWEEN 1100 AND 1550 DEGREES C FROM 15 TO 30 KILOBARS DRY PRESSURE." Contributions to Mineralogy and Petrology 29(4): 290-309</t>
  </si>
  <si>
    <t>Beni Bousera</t>
  </si>
  <si>
    <t>Milliard, Y. (1959). "Les massifs metamorphiques et ultrabasiques de la zone paleozoique interne du Rif." Notes Serv. Geol. Maroc 18: 125-160.</t>
  </si>
  <si>
    <t>Green, D. H. (1964). "THE PETROGENESIS OF THE HIGH-TEMPERATURE PERIDOTITE INTRUSION IN THE LIZARD AREA, CORNWALL." Journal of Petrology 5(1): 134-188</t>
  </si>
  <si>
    <t>Lizard</t>
  </si>
  <si>
    <t>Lizard 90683</t>
  </si>
  <si>
    <t>Tinaquillo</t>
  </si>
  <si>
    <t>Horoman</t>
  </si>
  <si>
    <t>Seyler, M. and P. H. Mattson (1989). "PETROLOGY AND THERMAL EVOLUTION OF THE TINAQUILLO PERIDOTITE (VENEZUELA)." Journal of Geophysical Research-Solid Earth and Planets 94(B6): 7629-7660</t>
  </si>
  <si>
    <t>80-21</t>
  </si>
  <si>
    <t>80-20</t>
  </si>
  <si>
    <t>80-22</t>
  </si>
  <si>
    <t>80-88</t>
  </si>
  <si>
    <t>80-64</t>
  </si>
  <si>
    <t>80-14</t>
  </si>
  <si>
    <t>80-15</t>
  </si>
  <si>
    <t>80-16</t>
  </si>
  <si>
    <t>80-11</t>
  </si>
  <si>
    <t>80-13</t>
  </si>
  <si>
    <t>80-17</t>
  </si>
  <si>
    <t>80-19</t>
  </si>
  <si>
    <t>80-12</t>
  </si>
  <si>
    <t>79-59</t>
  </si>
  <si>
    <t>80-55</t>
  </si>
  <si>
    <t>80-56</t>
  </si>
  <si>
    <t>Lugovic, B., R. Altherr, et al. (1991). "GEOCHEMISTRY OF PERIDOTITES AND MAFIC IGNEOUS ROCKS FROM THE CENTRAL DINARIC OPHIOLITE BELT, YUGOSLAVIA." Contributions to Mineralogy and Petrology 106(2): 201-216</t>
  </si>
  <si>
    <t>Central Dinaric</t>
  </si>
  <si>
    <t>87-60</t>
  </si>
  <si>
    <t>87-65</t>
  </si>
  <si>
    <t>87-66</t>
  </si>
  <si>
    <t>87-75</t>
  </si>
  <si>
    <t>87-76</t>
  </si>
  <si>
    <t>87-104</t>
  </si>
  <si>
    <t>87-108</t>
  </si>
  <si>
    <t>87-118</t>
  </si>
  <si>
    <t>87-122</t>
  </si>
  <si>
    <t>87-123</t>
  </si>
  <si>
    <t>87-131</t>
  </si>
  <si>
    <t>87-138</t>
  </si>
  <si>
    <t>87-139</t>
  </si>
  <si>
    <t>87-140</t>
  </si>
  <si>
    <t>87-142</t>
  </si>
  <si>
    <t>87-143</t>
  </si>
  <si>
    <t>88-30</t>
  </si>
  <si>
    <t>88-31</t>
  </si>
  <si>
    <t>88-32</t>
  </si>
  <si>
    <t>88-33</t>
  </si>
  <si>
    <t>89-41</t>
  </si>
  <si>
    <t>Bl-15</t>
  </si>
  <si>
    <t>B-CP-1F</t>
  </si>
  <si>
    <t>B-RP-1</t>
  </si>
  <si>
    <t>BT-1-1A</t>
  </si>
  <si>
    <t>BT-1-1B</t>
  </si>
  <si>
    <t>T-2</t>
  </si>
  <si>
    <t>T-5</t>
  </si>
  <si>
    <t>R-1-1</t>
  </si>
  <si>
    <t>KR-1</t>
  </si>
  <si>
    <t>VD-1</t>
  </si>
  <si>
    <t>Frey, F. A., N. Shimizu, et al. (1991). "Compositional Variations within the Lower Layered Zone of the Horoman Peridotite, Hokkaido, Japan: Constraints on Models for Melt-Solid Segregation." Journal of Petrology: 211-227</t>
  </si>
  <si>
    <t xml:space="preserve">Horoman </t>
  </si>
  <si>
    <t>Muntener, O. (1997). The Malenco peridotites (Alps): Petrology and geochemistry of subcontinental mantle and Jurassic exhumation during rifting. Ph.D.: 205</t>
  </si>
  <si>
    <t>Malenco</t>
  </si>
  <si>
    <t>L-UM 112</t>
  </si>
  <si>
    <t>L-UM 216</t>
  </si>
  <si>
    <t xml:space="preserve">    </t>
  </si>
  <si>
    <t xml:space="preserve">        </t>
  </si>
  <si>
    <t>L-UM 217</t>
  </si>
  <si>
    <t>L-UM 226</t>
  </si>
  <si>
    <t>L-UM 228</t>
  </si>
  <si>
    <t>OrUM 201</t>
  </si>
  <si>
    <t>OrUM 234</t>
  </si>
  <si>
    <t>OrUM 235</t>
  </si>
  <si>
    <t>OrUM 236</t>
  </si>
  <si>
    <t>L-UM 109</t>
  </si>
  <si>
    <t>L-UM 111</t>
  </si>
  <si>
    <t>L-UM 400</t>
  </si>
  <si>
    <t>OrUM 309h</t>
  </si>
  <si>
    <t>Rampone, E., A. W. Hofmann, et al. (1995). "PETROLOGY, MINERAL AND ISOTOPE GEOCHEMISTRY OF THE EXTERNAL LIGURIDE PERIDOTITES (NORTHERN APENNINES, ITALY)." Journal of Petrology 36(1): 81-105</t>
  </si>
  <si>
    <t>External Liguride</t>
  </si>
  <si>
    <t>ER-N1/1</t>
  </si>
  <si>
    <t>ER-N1/2</t>
  </si>
  <si>
    <t>ER-N1/3</t>
  </si>
  <si>
    <t>ER-N1/4</t>
  </si>
  <si>
    <t>ER-N1/5</t>
  </si>
  <si>
    <t>ER-N2/2</t>
  </si>
  <si>
    <t>ER-N2/1</t>
  </si>
  <si>
    <t>SP4</t>
  </si>
  <si>
    <t>ER-S2/2</t>
  </si>
  <si>
    <t>ER-S2/1</t>
  </si>
  <si>
    <t>ER-N2/14</t>
  </si>
  <si>
    <t>ER-N2/16</t>
  </si>
  <si>
    <t>ER-N2/17</t>
  </si>
  <si>
    <t>ER-N2/18</t>
  </si>
  <si>
    <t>ER-R5/1</t>
  </si>
  <si>
    <t>ER-R4/4</t>
  </si>
  <si>
    <t>ER-R4/1</t>
  </si>
  <si>
    <t>ER-S2/4</t>
  </si>
  <si>
    <t>ER-R3/3</t>
  </si>
  <si>
    <t>ER-N2/7</t>
  </si>
  <si>
    <t>Tessalina, S. G., B. Bourdon, et al. (2007). "Complex proterozoic to paleozoic history of the upper mantle recorded in the Urals lherzolite malssifs by Re-Os and Sm-Nd systematics." Chemical Geology 240(1-2): 61-84</t>
  </si>
  <si>
    <t>Urals massifs</t>
  </si>
  <si>
    <t>My29</t>
  </si>
  <si>
    <t>My33</t>
  </si>
  <si>
    <t>My30</t>
  </si>
  <si>
    <t>My31</t>
  </si>
  <si>
    <t>My37</t>
  </si>
  <si>
    <t>Nu58</t>
  </si>
  <si>
    <t>Nu59</t>
  </si>
  <si>
    <t>Nu60</t>
  </si>
  <si>
    <t>Nu64</t>
  </si>
  <si>
    <t>Nu61</t>
  </si>
  <si>
    <t>Nu62</t>
  </si>
  <si>
    <t>Nu48</t>
  </si>
  <si>
    <t>Becker, H., S. B. Shirey, et al. (2001). "Effects of melt percolation on the Re-Os systematics of peridotites from a Paleozoic convergent plate margin." Earth and Planetary Science Letters 188(1-2): 107-121</t>
  </si>
  <si>
    <t>DW238</t>
  </si>
  <si>
    <t>DW303</t>
  </si>
  <si>
    <t>DW34</t>
  </si>
  <si>
    <t>DW30</t>
  </si>
  <si>
    <t>DW324</t>
  </si>
  <si>
    <t>DW336</t>
  </si>
  <si>
    <t>DW338</t>
  </si>
  <si>
    <t>DW347b</t>
  </si>
  <si>
    <t>SL60</t>
  </si>
  <si>
    <t>SL56</t>
  </si>
  <si>
    <t>SL285</t>
  </si>
  <si>
    <t>Piccardo, G. B., A. Zanetti, et al. (2007). "Melt/peridotite interaction in the Southern Lanzo peridotite: Field, textural and geochemical evidence." Lithos 94(1-4): 181-209.</t>
  </si>
  <si>
    <t>Western Alps</t>
  </si>
  <si>
    <t>LAS3</t>
  </si>
  <si>
    <t xml:space="preserve"> LAS57</t>
  </si>
  <si>
    <t xml:space="preserve"> L10</t>
  </si>
  <si>
    <t xml:space="preserve"> LAF2</t>
  </si>
  <si>
    <t xml:space="preserve"> LAF3</t>
  </si>
  <si>
    <t xml:space="preserve"> LAF4</t>
  </si>
  <si>
    <t xml:space="preserve"> LAF10</t>
  </si>
  <si>
    <t xml:space="preserve"> LAF12</t>
  </si>
  <si>
    <t xml:space="preserve"> LAF15</t>
  </si>
  <si>
    <t xml:space="preserve"> LAF17 </t>
  </si>
  <si>
    <t>LAF20</t>
  </si>
  <si>
    <t>Meisel, T., F. Melcher, et al. (1997). "Re-Os isotopes in orogenic peridotite massifs in the Eastern Alps, Austria." Chemical Geology 143(3-4): 217-229</t>
  </si>
  <si>
    <t>Eastern Alps, Austria</t>
  </si>
  <si>
    <t>88/88</t>
  </si>
  <si>
    <t>orogenic Austria</t>
  </si>
  <si>
    <t>87/15</t>
  </si>
  <si>
    <t>87/26</t>
  </si>
  <si>
    <t>93/193</t>
  </si>
  <si>
    <t>92/146</t>
  </si>
  <si>
    <t>87/02</t>
  </si>
  <si>
    <t>Ri-69</t>
  </si>
  <si>
    <t>Ro-70</t>
  </si>
  <si>
    <t>Steinbach</t>
  </si>
  <si>
    <t>Dorfertal</t>
  </si>
  <si>
    <t>Kra Du/K1</t>
  </si>
  <si>
    <t>Bodinier, J. L., M. A. Menzies, et al. (2004). "Silicate, hydrous and carbonate metasomatism at Lherz, France: Contemporaneous derivatives of silicate melt-harzburgite reaction." Journal of Petrology 45(2): 299-320</t>
  </si>
  <si>
    <t>France</t>
  </si>
  <si>
    <t xml:space="preserve"> EDL017  </t>
  </si>
  <si>
    <t xml:space="preserve"> EDL019  </t>
  </si>
  <si>
    <t xml:space="preserve"> EDL020  </t>
  </si>
  <si>
    <t xml:space="preserve"> EDL024  </t>
  </si>
  <si>
    <t xml:space="preserve"> EDL025  </t>
  </si>
  <si>
    <t xml:space="preserve"> EDL028  </t>
  </si>
  <si>
    <t xml:space="preserve"> EDL029  </t>
  </si>
  <si>
    <t xml:space="preserve"> EDL030  </t>
  </si>
  <si>
    <t xml:space="preserve"> EDL031  </t>
  </si>
  <si>
    <t xml:space="preserve"> EDL032  </t>
  </si>
  <si>
    <t xml:space="preserve"> EDL033  </t>
  </si>
  <si>
    <t xml:space="preserve"> EDL034  </t>
  </si>
  <si>
    <t xml:space="preserve"> EDL035  </t>
  </si>
  <si>
    <t xml:space="preserve"> EDL036  </t>
  </si>
  <si>
    <t xml:space="preserve"> EDL037  </t>
  </si>
  <si>
    <t xml:space="preserve"> EDL038  </t>
  </si>
  <si>
    <t xml:space="preserve"> EDL039  </t>
  </si>
  <si>
    <t xml:space="preserve"> EDL040  </t>
  </si>
  <si>
    <t>Zangana, N. A., H. Downes, et al. (1999). "Geochemical variation in peridotite xenoliths and their constituent clinopyroxenes from Ray Pic (French Massif Central): implications for the composition of the shallow lithospheric mantle." Chemical Geology 153(1-4): 11-35</t>
  </si>
  <si>
    <t>French</t>
  </si>
  <si>
    <t xml:space="preserve"> RP83-67)v  </t>
  </si>
  <si>
    <t xml:space="preserve"> RP83-68)v  </t>
  </si>
  <si>
    <t xml:space="preserve"> RP83-70  </t>
  </si>
  <si>
    <t xml:space="preserve"> RP83-71  </t>
  </si>
  <si>
    <t xml:space="preserve"> RP83-72) </t>
  </si>
  <si>
    <t xml:space="preserve"> RP87-1) </t>
  </si>
  <si>
    <t xml:space="preserve"> RP87-2  </t>
  </si>
  <si>
    <t xml:space="preserve"> RP87-3  </t>
  </si>
  <si>
    <t xml:space="preserve"> RP87-4) </t>
  </si>
  <si>
    <t xml:space="preserve"> RP87-5  </t>
  </si>
  <si>
    <t xml:space="preserve"> RP87-6v  </t>
  </si>
  <si>
    <t xml:space="preserve"> RP87-7w  </t>
  </si>
  <si>
    <t xml:space="preserve"> RP87-8  </t>
  </si>
  <si>
    <t xml:space="preserve"> RP87-9) </t>
  </si>
  <si>
    <t xml:space="preserve"> RP87-10Aq </t>
  </si>
  <si>
    <t xml:space="preserve"> RP91-1  </t>
  </si>
  <si>
    <t xml:space="preserve"> RP91-2) </t>
  </si>
  <si>
    <t xml:space="preserve"> RP91-3  </t>
  </si>
  <si>
    <t xml:space="preserve"> RP91-4  </t>
  </si>
  <si>
    <t xml:space="preserve"> RP91-5  </t>
  </si>
  <si>
    <t xml:space="preserve"> RP91-6  </t>
  </si>
  <si>
    <t xml:space="preserve"> RP91-7  </t>
  </si>
  <si>
    <t xml:space="preserve"> RP91-8  </t>
  </si>
  <si>
    <t xml:space="preserve"> RP91-9) </t>
  </si>
  <si>
    <t xml:space="preserve"> RP91-10  </t>
  </si>
  <si>
    <t xml:space="preserve"> RP91-11  </t>
  </si>
  <si>
    <t xml:space="preserve"> RP91-12  </t>
  </si>
  <si>
    <t xml:space="preserve"> RP91-13q </t>
  </si>
  <si>
    <t xml:space="preserve"> RP91-14  </t>
  </si>
  <si>
    <t xml:space="preserve"> RP91-15  </t>
  </si>
  <si>
    <t xml:space="preserve"> RP91-16  </t>
  </si>
  <si>
    <t xml:space="preserve"> RP91-17  </t>
  </si>
  <si>
    <t xml:space="preserve"> RP91-18  </t>
  </si>
  <si>
    <t xml:space="preserve"> RP91-19  </t>
  </si>
  <si>
    <t xml:space="preserve"> RP91-20  </t>
  </si>
  <si>
    <t xml:space="preserve"> RP91-21) </t>
  </si>
  <si>
    <t xml:space="preserve"> RP91-22  </t>
  </si>
  <si>
    <t>Downes, H., M. K. Reichow, et al. (2003). "Mantle domains in the lithosphere beneath the French Massif Central: trace element and isotopic evidence from mantle clinopyroxenes." Chemical Geology 200(1-2): 71-87</t>
  </si>
  <si>
    <t>Meisel, T., R. J. Walker, et al. (2001). "Osmium isotopic compositions of mantle xenoliths: A global perspective." Geochimica Et Cosmochimica Acta 65(8): 1311-1323</t>
  </si>
  <si>
    <t>Europe France</t>
  </si>
  <si>
    <t>MBR11</t>
  </si>
  <si>
    <t>MBRX</t>
  </si>
  <si>
    <t>Mont37</t>
  </si>
  <si>
    <t>Soustelle, V., A. Tommasi, et al. (2009). "Deformation and Reactive Melt Transport in the Mantle Lithosphere above a Large-scale Partial Melting Domain: the Ronda Peridotite Massif, Southern Spain." Journal of Petrology 50(7): 1235-1266</t>
  </si>
  <si>
    <t xml:space="preserve"> RTR- </t>
  </si>
  <si>
    <t xml:space="preserve"> V2 </t>
  </si>
  <si>
    <t xml:space="preserve"> V4 </t>
  </si>
  <si>
    <t xml:space="preserve"> V5 </t>
  </si>
  <si>
    <t xml:space="preserve"> V7 </t>
  </si>
  <si>
    <t xml:space="preserve"> V9 </t>
  </si>
  <si>
    <t xml:space="preserve"> V12 </t>
  </si>
  <si>
    <t xml:space="preserve"> V13 </t>
  </si>
  <si>
    <t xml:space="preserve"> V14 </t>
  </si>
  <si>
    <t xml:space="preserve"> V15 </t>
  </si>
  <si>
    <t xml:space="preserve"> V36 </t>
  </si>
  <si>
    <t xml:space="preserve"> V37 </t>
  </si>
  <si>
    <t xml:space="preserve"> V39 </t>
  </si>
  <si>
    <t xml:space="preserve"> V40 </t>
  </si>
  <si>
    <t xml:space="preserve"> V43 </t>
  </si>
  <si>
    <t xml:space="preserve"> V46 </t>
  </si>
  <si>
    <t xml:space="preserve"> V47 </t>
  </si>
  <si>
    <t xml:space="preserve"> V48 </t>
  </si>
  <si>
    <t xml:space="preserve"> V52 </t>
  </si>
  <si>
    <t xml:space="preserve"> V19 </t>
  </si>
  <si>
    <t xml:space="preserve"> V24 </t>
  </si>
  <si>
    <t xml:space="preserve"> V26 </t>
  </si>
  <si>
    <t xml:space="preserve"> V29 </t>
  </si>
  <si>
    <t xml:space="preserve"> V30 </t>
  </si>
  <si>
    <t xml:space="preserve"> V31 </t>
  </si>
  <si>
    <t xml:space="preserve"> V32 </t>
  </si>
  <si>
    <t xml:space="preserve"> V34 </t>
  </si>
  <si>
    <t xml:space="preserve"> V35 </t>
  </si>
  <si>
    <t xml:space="preserve"> 07RV- </t>
  </si>
  <si>
    <t xml:space="preserve"> 3A </t>
  </si>
  <si>
    <t xml:space="preserve"> 3C </t>
  </si>
  <si>
    <t xml:space="preserve"> 10C </t>
  </si>
  <si>
    <t xml:space="preserve"> 12C </t>
  </si>
  <si>
    <t xml:space="preserve"> 13A </t>
  </si>
  <si>
    <t xml:space="preserve"> V11 </t>
  </si>
  <si>
    <t xml:space="preserve"> V21 </t>
  </si>
  <si>
    <t xml:space="preserve"> V23 </t>
  </si>
  <si>
    <t xml:space="preserve"> V38 </t>
  </si>
  <si>
    <t xml:space="preserve"> V49 </t>
  </si>
  <si>
    <t xml:space="preserve"> V51 </t>
  </si>
  <si>
    <t xml:space="preserve"> 3B </t>
  </si>
  <si>
    <t xml:space="preserve"> 3D </t>
  </si>
  <si>
    <t xml:space="preserve"> V3 </t>
  </si>
  <si>
    <t xml:space="preserve"> V6 </t>
  </si>
  <si>
    <t xml:space="preserve"> V8 </t>
  </si>
  <si>
    <t xml:space="preserve"> 10A </t>
  </si>
  <si>
    <t xml:space="preserve"> 10B </t>
  </si>
  <si>
    <t xml:space="preserve"> 10D </t>
  </si>
  <si>
    <t xml:space="preserve"> 12A </t>
  </si>
  <si>
    <t xml:space="preserve"> 12B </t>
  </si>
  <si>
    <t xml:space="preserve"> 13B </t>
  </si>
  <si>
    <t xml:space="preserve"> 13D </t>
  </si>
  <si>
    <t xml:space="preserve"> 13E </t>
  </si>
  <si>
    <t xml:space="preserve"> 13C </t>
  </si>
  <si>
    <t>Mazzucchelli, M., G. Rivalenti, et al. (2009). "Formation of Highly Refractory Dunite by Focused Percolation of Pyroxenite-Derived Melt in the Balmuccia Peridotite Massif (Italy)." Journal of Petrology 50(7): 1205-1233</t>
  </si>
  <si>
    <t xml:space="preserve"> BC2 </t>
  </si>
  <si>
    <t xml:space="preserve"> BC3 </t>
  </si>
  <si>
    <t xml:space="preserve"> BC4 </t>
  </si>
  <si>
    <t xml:space="preserve"> BC5 </t>
  </si>
  <si>
    <t xml:space="preserve"> BC14 </t>
  </si>
  <si>
    <t xml:space="preserve"> BC15 </t>
  </si>
  <si>
    <t xml:space="preserve"> BC16 </t>
  </si>
  <si>
    <t xml:space="preserve"> BC17 </t>
  </si>
  <si>
    <t xml:space="preserve"> BC18 </t>
  </si>
  <si>
    <t xml:space="preserve"> BC19 </t>
  </si>
  <si>
    <t xml:space="preserve"> BC21 </t>
  </si>
  <si>
    <t xml:space="preserve"> BC32 </t>
  </si>
  <si>
    <t xml:space="preserve"> BC33 </t>
  </si>
  <si>
    <t xml:space="preserve"> BC36 </t>
  </si>
  <si>
    <t xml:space="preserve"> BC37 </t>
  </si>
  <si>
    <t xml:space="preserve"> BC39 </t>
  </si>
  <si>
    <t xml:space="preserve"> BC40 </t>
  </si>
  <si>
    <t xml:space="preserve"> BC42 </t>
  </si>
  <si>
    <t xml:space="preserve"> BC43 </t>
  </si>
  <si>
    <t xml:space="preserve"> BC48 </t>
  </si>
  <si>
    <t xml:space="preserve"> BC49 </t>
  </si>
  <si>
    <t xml:space="preserve"> BC50 </t>
  </si>
  <si>
    <t xml:space="preserve"> BC201–2 </t>
  </si>
  <si>
    <t xml:space="preserve"> BC203–4 </t>
  </si>
  <si>
    <t xml:space="preserve"> BC205 </t>
  </si>
  <si>
    <t xml:space="preserve"> BC206 </t>
  </si>
  <si>
    <t xml:space="preserve"> BC10 </t>
  </si>
  <si>
    <t xml:space="preserve"> BC11 </t>
  </si>
  <si>
    <t xml:space="preserve"> BC12 </t>
  </si>
  <si>
    <t xml:space="preserve"> BC13 </t>
  </si>
  <si>
    <t xml:space="preserve"> BC20 </t>
  </si>
  <si>
    <t xml:space="preserve"> BC22 </t>
  </si>
  <si>
    <t xml:space="preserve"> BC25 </t>
  </si>
  <si>
    <t xml:space="preserve"> BC28 </t>
  </si>
  <si>
    <t xml:space="preserve"> BC28B </t>
  </si>
  <si>
    <t xml:space="preserve"> BC30 </t>
  </si>
  <si>
    <t xml:space="preserve"> BC31 </t>
  </si>
  <si>
    <t xml:space="preserve"> BC35 </t>
  </si>
  <si>
    <t xml:space="preserve"> BC38 </t>
  </si>
  <si>
    <t xml:space="preserve"> BC41 </t>
  </si>
  <si>
    <t xml:space="preserve"> BC45 </t>
  </si>
  <si>
    <t xml:space="preserve"> BC207 </t>
  </si>
  <si>
    <t xml:space="preserve"> BC208 </t>
  </si>
  <si>
    <t xml:space="preserve"> BC209 </t>
  </si>
  <si>
    <t>Alard, O., W. L. Griffin, et al. (2002). "New insights into the Re-Os systematics of sub-continental lithospheric mantle from in situ analysis of sulphides." Earth and Planetary Science Letters 203(2): 651-663</t>
  </si>
  <si>
    <t xml:space="preserve"> GRM-2 </t>
  </si>
  <si>
    <t xml:space="preserve"> MBR-11 </t>
  </si>
  <si>
    <t xml:space="preserve"> Mtf-37 </t>
  </si>
  <si>
    <t xml:space="preserve"> Mbs-1 </t>
  </si>
  <si>
    <t>van Acken, D., H. Becker, et al. (2008). "Refertilization of Jurassic oceanic peridotites from the Tethys Ocean - Implications for the Re-Os systematics of the upper mantle." Earth and Planetary Science Letters 268(1-2): 171-181</t>
  </si>
  <si>
    <t>E Switzerland</t>
  </si>
  <si>
    <t xml:space="preserve"> TA-2Ab)g) </t>
  </si>
  <si>
    <t xml:space="preserve"> TA-2Bb)g) </t>
  </si>
  <si>
    <t xml:space="preserve"> TA-2Cb)g) </t>
  </si>
  <si>
    <t xml:space="preserve"> TA-3b)g) </t>
  </si>
  <si>
    <t xml:space="preserve"> TA-5b)g) </t>
  </si>
  <si>
    <t xml:space="preserve"> TA-7d)g) </t>
  </si>
  <si>
    <t xml:space="preserve"> TA-10c)g) </t>
  </si>
  <si>
    <t xml:space="preserve"> TA-12b)g) </t>
  </si>
  <si>
    <t xml:space="preserve"> TA-14d)g) </t>
  </si>
  <si>
    <t xml:space="preserve"> TA-15b)g) </t>
  </si>
  <si>
    <t xml:space="preserve"> TA-16b)g) </t>
  </si>
  <si>
    <t xml:space="preserve"> TA-17b)g) </t>
  </si>
  <si>
    <t xml:space="preserve"> TA-18d)g) </t>
  </si>
  <si>
    <t xml:space="preserve"> TA-19b)g) </t>
  </si>
  <si>
    <t xml:space="preserve"> TA-21b)g) </t>
  </si>
  <si>
    <t xml:space="preserve"> TA-23Ad)g) </t>
  </si>
  <si>
    <t xml:space="preserve"> TA-23Bb)g) </t>
  </si>
  <si>
    <t xml:space="preserve"> TA-24Ab)g) </t>
  </si>
  <si>
    <t xml:space="preserve"> TA-24Bb)g) </t>
  </si>
  <si>
    <t xml:space="preserve"> TA-26c)g) </t>
  </si>
  <si>
    <t xml:space="preserve"> TA-31b)g) </t>
  </si>
  <si>
    <t xml:space="preserve"> TA-37e)f) </t>
  </si>
  <si>
    <t xml:space="preserve"> TA-38c)h) </t>
  </si>
  <si>
    <t xml:space="preserve"> TA-22A2Peridotited)g) </t>
  </si>
  <si>
    <t>Le Roux, V., J. L. Bodinier, et al. (2007). "The Lherz spinel lherzolite: Refertilized rather than pristine mantle." Earth and Planetary Science Letters 259(3-4): 599-612.</t>
  </si>
  <si>
    <t xml:space="preserve"> 05LD1 </t>
  </si>
  <si>
    <t xml:space="preserve"> 05LD4 </t>
  </si>
  <si>
    <t xml:space="preserve"> 05LA2 </t>
  </si>
  <si>
    <t xml:space="preserve"> 05LA1 </t>
  </si>
  <si>
    <t xml:space="preserve"> 05LA16 </t>
  </si>
  <si>
    <t xml:space="preserve"> 05LA9 </t>
  </si>
  <si>
    <t xml:space="preserve"> 05LA12 </t>
  </si>
  <si>
    <t xml:space="preserve"> 05LA3 </t>
  </si>
  <si>
    <t xml:space="preserve"> 05LA4 </t>
  </si>
  <si>
    <t xml:space="preserve"> 05LA5 </t>
  </si>
  <si>
    <t xml:space="preserve"> 05LA6 </t>
  </si>
  <si>
    <t xml:space="preserve"> 05LA8 </t>
  </si>
  <si>
    <t xml:space="preserve"> 05LA15 </t>
  </si>
  <si>
    <t xml:space="preserve"> 04LH13 </t>
  </si>
  <si>
    <t xml:space="preserve"> 04LH12 </t>
  </si>
  <si>
    <t xml:space="preserve"> 04LH14 </t>
  </si>
  <si>
    <t xml:space="preserve"> 04LH11 </t>
  </si>
  <si>
    <t xml:space="preserve"> 04LH08 </t>
  </si>
  <si>
    <t xml:space="preserve"> 04LH1815 </t>
  </si>
  <si>
    <t xml:space="preserve"> 04LH07 </t>
  </si>
  <si>
    <t xml:space="preserve"> 04LH04 </t>
  </si>
  <si>
    <t xml:space="preserve"> 05L3 </t>
  </si>
  <si>
    <t xml:space="preserve"> 05LE3 </t>
  </si>
  <si>
    <t>Harvey, J., A. Gannoun, et al. (2010). "Unravelling the effects of melt depletion and secondary infiltration on mantle Re-Os isotopes beneath the French Massif Central." Geochimica Et Cosmochimica Acta 74(1): 293-320</t>
  </si>
  <si>
    <t>MBr1</t>
  </si>
  <si>
    <t>MBr2</t>
  </si>
  <si>
    <t>MBr3</t>
  </si>
  <si>
    <t>MBr4</t>
  </si>
  <si>
    <t>MBr6</t>
  </si>
  <si>
    <t>MBr8</t>
  </si>
  <si>
    <t>MBr9</t>
  </si>
  <si>
    <t>MBr13</t>
  </si>
  <si>
    <t>MBr14</t>
  </si>
  <si>
    <t>MBr15</t>
  </si>
  <si>
    <t>MBr16</t>
  </si>
  <si>
    <t>MBr19</t>
  </si>
  <si>
    <t>MBr20</t>
  </si>
  <si>
    <t>MBr23</t>
  </si>
  <si>
    <t>MBr24</t>
  </si>
  <si>
    <t>MBr27</t>
  </si>
  <si>
    <t>MBr28</t>
  </si>
  <si>
    <t>Canil, D., H. S. Oneill, et al. (1994). "FERRIC IRON IN PERIDOTITES AND MANTLE OXIDATION-STATES." Earth and Planetary Science Letters 123(1-4): 205-220</t>
  </si>
  <si>
    <t>Frl</t>
  </si>
  <si>
    <t>Ackerman, L., E. Jelinek, et al. (2009). "Geochemistry of Fe-rich peridotites and associated pyroxenites from Horni Bory, Bohemian Massif: Insights into subduction-related melt-rock reactions." Chemical Geology 259(3-4): 152-167</t>
  </si>
  <si>
    <t>Bohemian Massif</t>
  </si>
  <si>
    <t>06HB4</t>
  </si>
  <si>
    <t>97CZ3C</t>
  </si>
  <si>
    <t>99BY1B</t>
  </si>
  <si>
    <t>99BY3A</t>
  </si>
  <si>
    <t>HB3</t>
  </si>
  <si>
    <t>HB4</t>
  </si>
  <si>
    <t>BY3BB</t>
  </si>
  <si>
    <t>06HB2B</t>
  </si>
  <si>
    <t>06HB2C</t>
  </si>
  <si>
    <t>06HB2D</t>
  </si>
  <si>
    <t>06HB2E</t>
  </si>
  <si>
    <t>HB70-6</t>
  </si>
  <si>
    <t>HB70-7</t>
  </si>
  <si>
    <t>HB70-8</t>
  </si>
  <si>
    <t>HB70-9</t>
  </si>
  <si>
    <t>HB70-10</t>
  </si>
  <si>
    <t>Downes, H. and C. Dupuy (1987). "TEXTURAL, ISOTOPIC AND REE VARIATIONS IN SPINEL PERIDOTITE XENOLITHS, MASSIF-CENTRAL, FRANCE." Earth and Planetary Science Letters 82(1-2): 121-135</t>
  </si>
  <si>
    <t>Massif Central  Downes and Dupuy 1987 EPSL 82:121-135</t>
  </si>
  <si>
    <t>Massif Central, Chauvel &amp; Jahn 1984 GCA 48: 93-110</t>
  </si>
  <si>
    <t>Beyer, E. E., H. K. Brueckner, et al. (2004). "Archean mantle fragments in proterozoic crust, western Gneiss Region, Norway." Geology 32(7): 609-612</t>
  </si>
  <si>
    <t>Massif WGR, Norway</t>
  </si>
  <si>
    <t xml:space="preserve"> N97-5 </t>
  </si>
  <si>
    <t>Beyer, E. E., W. L. Griffin, et al. (2006). "Transformation of archaean lithospheric mantle by refertilization: Evidence from exposed peridotites in the Western Gneiss Region, Norway." Journal of Petrology 47(8): 1611-1636</t>
  </si>
  <si>
    <t xml:space="preserve"> N97-6 </t>
  </si>
  <si>
    <t xml:space="preserve"> N97-7 </t>
  </si>
  <si>
    <t xml:space="preserve"> N97-8 </t>
  </si>
  <si>
    <t xml:space="preserve"> N97-9 </t>
  </si>
  <si>
    <t xml:space="preserve"> N97-11 </t>
  </si>
  <si>
    <t xml:space="preserve"> N97-13 </t>
  </si>
  <si>
    <t xml:space="preserve"> N97-14 </t>
  </si>
  <si>
    <t xml:space="preserve"> N97-15 </t>
  </si>
  <si>
    <t xml:space="preserve"> N97-16 </t>
  </si>
  <si>
    <t xml:space="preserve"> N97-17 </t>
  </si>
  <si>
    <t xml:space="preserve"> N97-18 </t>
  </si>
  <si>
    <t xml:space="preserve"> N97-22 </t>
  </si>
  <si>
    <t xml:space="preserve"> N97-23 </t>
  </si>
  <si>
    <t xml:space="preserve"> N97-24 </t>
  </si>
  <si>
    <t xml:space="preserve"> LNWG </t>
  </si>
  <si>
    <t xml:space="preserve"> ST89 </t>
  </si>
  <si>
    <t xml:space="preserve"> ST95 </t>
  </si>
  <si>
    <t>massif</t>
  </si>
  <si>
    <t>Africa Beni</t>
  </si>
  <si>
    <t>Africa Matsoku</t>
  </si>
  <si>
    <t>Medaris, G., H. Wang, et al. (2005). "Characteristics and origins of diverse Variscan peridotites in the Gfohl Nappe, Bohemian Massif, Czech Republic." Lithos 82(1-2): 1-23</t>
  </si>
  <si>
    <t>CZ3A</t>
  </si>
  <si>
    <t>CZ3B</t>
  </si>
  <si>
    <t>CM14</t>
  </si>
  <si>
    <t>CS-BS-1A</t>
  </si>
  <si>
    <t>CS-BS-1B</t>
  </si>
  <si>
    <t>CS-LL-1B</t>
  </si>
  <si>
    <t>85GM8B</t>
  </si>
  <si>
    <t>CS-SK-1</t>
  </si>
  <si>
    <t xml:space="preserve"> 0_x0002_445 </t>
  </si>
  <si>
    <t xml:space="preserve"> 0_x0002_073 </t>
  </si>
  <si>
    <t xml:space="preserve"> 0_x0002_023 </t>
  </si>
  <si>
    <t xml:space="preserve"> 0_x0002_567 </t>
  </si>
  <si>
    <t xml:space="preserve"> 0_x0002_131 </t>
  </si>
  <si>
    <t xml:space="preserve"> 0_x0002_044 </t>
  </si>
  <si>
    <t xml:space="preserve"> 0_x0002_669 </t>
  </si>
  <si>
    <t xml:space="preserve"> 0_x0002_127 </t>
  </si>
  <si>
    <t xml:space="preserve"> 0_x0002_031 </t>
  </si>
  <si>
    <t xml:space="preserve"> 0_x0002_413 </t>
  </si>
  <si>
    <t xml:space="preserve"> 0_x0002_103 </t>
  </si>
  <si>
    <t xml:space="preserve"> 0_x0002_025 </t>
  </si>
  <si>
    <t xml:space="preserve"> 0_x0002_144 </t>
  </si>
  <si>
    <t xml:space="preserve"> 0_x0002_014 </t>
  </si>
  <si>
    <t xml:space="preserve"> 0_x0002_006 </t>
  </si>
  <si>
    <t xml:space="preserve"> 2_x0002_613 </t>
  </si>
  <si>
    <t xml:space="preserve"> 0_x0002_455 </t>
  </si>
  <si>
    <t xml:space="preserve"> 0_x0002_139 </t>
  </si>
  <si>
    <t xml:space="preserve"> 1_x0002_789 </t>
  </si>
  <si>
    <t xml:space="preserve"> 0_x0002_280 </t>
  </si>
  <si>
    <t xml:space="preserve"> 0_x0002_071 </t>
  </si>
  <si>
    <t xml:space="preserve"> 0_x0002_214 </t>
  </si>
  <si>
    <t xml:space="preserve"> 0_x0002_034 </t>
  </si>
  <si>
    <t xml:space="preserve"> 0_x0002_011 </t>
  </si>
  <si>
    <t xml:space="preserve"> 1_x0002_404 </t>
  </si>
  <si>
    <t xml:space="preserve"> 0_x0002_292 </t>
  </si>
  <si>
    <t xml:space="preserve"> 0_x0002_186 </t>
  </si>
  <si>
    <t xml:space="preserve"> 1_x0002_282 </t>
  </si>
  <si>
    <t xml:space="preserve"> 0_x0002_238 </t>
  </si>
  <si>
    <t xml:space="preserve"> 0_x0002_080 </t>
  </si>
  <si>
    <t xml:space="preserve"> 0_x0002_483 </t>
  </si>
  <si>
    <t xml:space="preserve"> 0_x0002_096 </t>
  </si>
  <si>
    <t xml:space="preserve"> 1_x0002_547 </t>
  </si>
  <si>
    <t xml:space="preserve"> 0_x0002_270 </t>
  </si>
  <si>
    <t xml:space="preserve"> 0_x0002_094 </t>
  </si>
  <si>
    <t xml:space="preserve"> 1_x0002_414 </t>
  </si>
  <si>
    <t xml:space="preserve"> 0_x0002_267 </t>
  </si>
  <si>
    <t xml:space="preserve"> 0_x0002_087 </t>
  </si>
  <si>
    <t xml:space="preserve"> 1_x0002_568 </t>
  </si>
  <si>
    <t xml:space="preserve"> 0_x0002_285 </t>
  </si>
  <si>
    <t xml:space="preserve"> 0_x0002_100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</si>
</sst>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font>
      <sz val="11"/>
      <color theme="1"/>
      <name val="Calibri"/>
      <family val="2"/>
      <scheme val="minor"/>
    </font>
    <font>
      <sz val="9"/>
      <name val="Geneva"/>
      <family val="2"/>
    </font>
    <font>
      <sz val="10"/>
      <name val="Arial"/>
      <family val="2"/>
    </font>
    <font>
      <b/>
      <sz val="11"/>
      <color indexed="81"/>
      <name val="Geneva"/>
      <family val="2"/>
    </font>
    <font>
      <sz val="11"/>
      <color indexed="81"/>
      <name val="Geneva"/>
      <family val="2"/>
    </font>
    <font>
      <b/>
      <sz val="14"/>
      <color indexed="12"/>
      <name val="Arial"/>
      <family val="2"/>
    </font>
    <font>
      <b/>
      <sz val="14"/>
      <color indexed="10"/>
      <name val="Arial"/>
      <family val="2"/>
    </font>
    <font>
      <b/>
      <sz val="14"/>
      <color indexed="50"/>
      <name val="Arial"/>
      <family val="2"/>
    </font>
    <font>
      <sz val="9"/>
      <name val="Arial"/>
      <family val="2"/>
    </font>
    <font>
      <sz val="11"/>
      <color theme="1"/>
      <name val="Arial"/>
      <family val="2"/>
    </font>
    <font>
      <sz val="9"/>
      <color indexed="12"/>
      <name val="Arial"/>
      <family val="2"/>
    </font>
    <font>
      <sz val="9"/>
      <color indexed="10"/>
      <name val="Arial"/>
      <family val="2"/>
    </font>
    <font>
      <sz val="9"/>
      <color indexed="11"/>
      <name val="Arial"/>
      <family val="2"/>
    </font>
    <font>
      <i/>
      <sz val="9"/>
      <name val="Arial"/>
      <family val="2"/>
    </font>
    <font>
      <sz val="9"/>
      <name val="Geneva"/>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2">
    <xf numFmtId="0" fontId="0" fillId="0" borderId="0"/>
    <xf numFmtId="0" fontId="1" fillId="0" borderId="0"/>
  </cellStyleXfs>
  <cellXfs count="47">
    <xf numFmtId="0" fontId="0" fillId="0" borderId="0" xfId="0"/>
    <xf numFmtId="0" fontId="2" fillId="0" borderId="0" xfId="1" applyFont="1" applyAlignment="1">
      <alignment horizontal="center"/>
    </xf>
    <xf numFmtId="2" fontId="2" fillId="0" borderId="0" xfId="1" applyNumberFormat="1" applyFont="1" applyAlignment="1">
      <alignment horizontal="center"/>
    </xf>
    <xf numFmtId="164" fontId="2" fillId="0" borderId="0" xfId="1" applyNumberFormat="1" applyFont="1" applyAlignment="1">
      <alignment horizontal="center"/>
    </xf>
    <xf numFmtId="0" fontId="2" fillId="0" borderId="0" xfId="1" applyFont="1"/>
    <xf numFmtId="0" fontId="2" fillId="0" borderId="0" xfId="1" applyFont="1" applyAlignment="1">
      <alignment horizontal="left"/>
    </xf>
    <xf numFmtId="0" fontId="5" fillId="0" borderId="0" xfId="1" applyFont="1" applyAlignment="1">
      <alignment horizontal="left"/>
    </xf>
    <xf numFmtId="0" fontId="8" fillId="0" borderId="0" xfId="1" applyFont="1" applyAlignment="1">
      <alignment horizontal="left"/>
    </xf>
    <xf numFmtId="2" fontId="8" fillId="0" borderId="0" xfId="1" applyNumberFormat="1" applyFont="1" applyAlignment="1">
      <alignment horizontal="center"/>
    </xf>
    <xf numFmtId="0" fontId="8" fillId="0" borderId="0" xfId="1" applyFont="1" applyAlignment="1">
      <alignment horizontal="center"/>
    </xf>
    <xf numFmtId="1" fontId="8" fillId="0" borderId="0" xfId="1" applyNumberFormat="1" applyFont="1" applyAlignment="1">
      <alignment horizontal="center"/>
    </xf>
    <xf numFmtId="165" fontId="8" fillId="0" borderId="0" xfId="1" applyNumberFormat="1" applyFont="1" applyAlignment="1">
      <alignment horizontal="center"/>
    </xf>
    <xf numFmtId="0" fontId="8" fillId="0" borderId="0" xfId="1" applyFont="1"/>
    <xf numFmtId="0" fontId="10" fillId="0" borderId="0" xfId="1" applyFont="1" applyAlignment="1">
      <alignment horizontal="left"/>
    </xf>
    <xf numFmtId="2" fontId="10" fillId="0" borderId="0" xfId="1" applyNumberFormat="1" applyFont="1" applyAlignment="1">
      <alignment horizontal="center"/>
    </xf>
    <xf numFmtId="0" fontId="10" fillId="0" borderId="0" xfId="1" applyFont="1" applyAlignment="1">
      <alignment horizontal="center"/>
    </xf>
    <xf numFmtId="165" fontId="10" fillId="0" borderId="0" xfId="1" applyNumberFormat="1" applyFont="1" applyAlignment="1">
      <alignment horizontal="left"/>
    </xf>
    <xf numFmtId="2" fontId="10" fillId="0" borderId="0" xfId="1" applyNumberFormat="1" applyFont="1" applyAlignment="1">
      <alignment horizontal="left"/>
    </xf>
    <xf numFmtId="2" fontId="8" fillId="0" borderId="0" xfId="1" applyNumberFormat="1" applyFont="1" applyAlignment="1">
      <alignment horizontal="left"/>
    </xf>
    <xf numFmtId="0" fontId="11" fillId="0" borderId="0" xfId="1" applyFont="1" applyAlignment="1">
      <alignment horizontal="left"/>
    </xf>
    <xf numFmtId="0" fontId="11" fillId="0" borderId="0" xfId="1" applyFont="1" applyAlignment="1">
      <alignment horizontal="center"/>
    </xf>
    <xf numFmtId="164" fontId="8" fillId="0" borderId="0" xfId="1" applyNumberFormat="1" applyFont="1" applyAlignment="1">
      <alignment horizontal="center"/>
    </xf>
    <xf numFmtId="2" fontId="8" fillId="0" borderId="0" xfId="1" applyNumberFormat="1" applyFont="1"/>
    <xf numFmtId="1" fontId="11" fillId="0" borderId="0" xfId="1" applyNumberFormat="1" applyFont="1" applyAlignment="1">
      <alignment horizontal="center"/>
    </xf>
    <xf numFmtId="2" fontId="11" fillId="0" borderId="0" xfId="1" applyNumberFormat="1" applyFont="1" applyAlignment="1">
      <alignment horizontal="center"/>
    </xf>
    <xf numFmtId="165" fontId="11" fillId="0" borderId="0" xfId="1" applyNumberFormat="1" applyFont="1" applyAlignment="1">
      <alignment horizontal="center"/>
    </xf>
    <xf numFmtId="2" fontId="11" fillId="0" borderId="0" xfId="1" applyNumberFormat="1" applyFont="1"/>
    <xf numFmtId="0" fontId="11" fillId="0" borderId="0" xfId="1" applyFont="1"/>
    <xf numFmtId="1" fontId="10" fillId="0" borderId="0" xfId="1" applyNumberFormat="1" applyFont="1" applyAlignment="1">
      <alignment horizontal="center"/>
    </xf>
    <xf numFmtId="165" fontId="10" fillId="0" borderId="0" xfId="1" applyNumberFormat="1" applyFont="1" applyAlignment="1">
      <alignment horizontal="center"/>
    </xf>
    <xf numFmtId="2" fontId="10" fillId="0" borderId="0" xfId="1" applyNumberFormat="1" applyFont="1"/>
    <xf numFmtId="0" fontId="10" fillId="0" borderId="0" xfId="1" applyFont="1"/>
    <xf numFmtId="17" fontId="11" fillId="0" borderId="0" xfId="1" applyNumberFormat="1" applyFont="1" applyAlignment="1">
      <alignment horizontal="left"/>
    </xf>
    <xf numFmtId="0" fontId="12" fillId="0" borderId="0" xfId="1" applyFont="1" applyAlignment="1">
      <alignment horizontal="left"/>
    </xf>
    <xf numFmtId="1" fontId="12" fillId="0" borderId="0" xfId="1" applyNumberFormat="1" applyFont="1" applyAlignment="1">
      <alignment horizontal="center"/>
    </xf>
    <xf numFmtId="0" fontId="12" fillId="0" borderId="0" xfId="1" applyFont="1" applyAlignment="1">
      <alignment horizontal="center"/>
    </xf>
    <xf numFmtId="0" fontId="8" fillId="0" borderId="0" xfId="1" applyFont="1" applyFill="1" applyAlignment="1">
      <alignment horizontal="left"/>
    </xf>
    <xf numFmtId="0" fontId="8" fillId="2" borderId="0" xfId="1" applyFont="1" applyFill="1" applyAlignment="1">
      <alignment horizontal="center"/>
    </xf>
    <xf numFmtId="0" fontId="0" fillId="0" borderId="0" xfId="0" applyAlignment="1">
      <alignment horizontal="left"/>
    </xf>
    <xf numFmtId="2" fontId="0" fillId="0" borderId="0" xfId="0" applyNumberFormat="1" applyAlignment="1">
      <alignment horizontal="center"/>
    </xf>
    <xf numFmtId="164" fontId="0" fillId="0" borderId="0" xfId="0" applyNumberFormat="1" applyAlignment="1">
      <alignment horizontal="center"/>
    </xf>
    <xf numFmtId="0" fontId="14" fillId="0" borderId="0" xfId="0" applyFont="1" applyFill="1" applyAlignment="1">
      <alignment horizontal="left"/>
    </xf>
    <xf numFmtId="0" fontId="14" fillId="0" borderId="0" xfId="0" applyFont="1" applyAlignment="1">
      <alignment horizontal="left"/>
    </xf>
    <xf numFmtId="2" fontId="14" fillId="0" borderId="0" xfId="0" applyNumberFormat="1" applyFont="1" applyAlignment="1">
      <alignment horizontal="center"/>
    </xf>
    <xf numFmtId="164" fontId="14" fillId="0" borderId="0" xfId="0" applyNumberFormat="1" applyFont="1" applyAlignment="1">
      <alignment horizontal="center"/>
    </xf>
    <xf numFmtId="0" fontId="14" fillId="0" borderId="0" xfId="0" applyFont="1"/>
    <xf numFmtId="0" fontId="14" fillId="0" borderId="0" xfId="0" applyFont="1" applyAlignment="1">
      <alignment horizontal="center"/>
    </xf>
  </cellXfs>
  <cellStyles count="2">
    <cellStyle name="Normal" xfId="0" builtinId="0"/>
    <cellStyle name="Normal 2" xfId="1"/>
  </cellStyles>
  <dxfs count="1">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ology/Dropbox/RRM%20material/geochemical%20composition/Macintosh%20HDDocuments%20and%20Settings/Geology/Desktop/Massif_Peridot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sif Peridotites"/>
    </sheetNames>
    <sheetDataSet>
      <sheetData sheetId="0" refreshError="1">
        <row r="2">
          <cell r="D2">
            <v>38.200000000000003</v>
          </cell>
          <cell r="I2">
            <v>8.48</v>
          </cell>
          <cell r="J2">
            <v>8.48</v>
          </cell>
          <cell r="L2">
            <v>44.33</v>
          </cell>
        </row>
        <row r="3">
          <cell r="D3">
            <v>39.799999999999997</v>
          </cell>
          <cell r="I3">
            <v>8.69</v>
          </cell>
          <cell r="J3">
            <v>8.69</v>
          </cell>
          <cell r="L3">
            <v>46.22</v>
          </cell>
        </row>
        <row r="4">
          <cell r="D4">
            <v>40</v>
          </cell>
          <cell r="I4">
            <v>9.0500000000000007</v>
          </cell>
          <cell r="J4">
            <v>9.0500000000000007</v>
          </cell>
          <cell r="L4">
            <v>45.44</v>
          </cell>
        </row>
        <row r="5">
          <cell r="D5">
            <v>44.8</v>
          </cell>
          <cell r="I5">
            <v>7.81</v>
          </cell>
          <cell r="J5">
            <v>7.81</v>
          </cell>
          <cell r="L5">
            <v>41.86</v>
          </cell>
        </row>
        <row r="6">
          <cell r="D6">
            <v>43.8</v>
          </cell>
          <cell r="I6">
            <v>7.67</v>
          </cell>
          <cell r="J6">
            <v>7.67</v>
          </cell>
          <cell r="L6">
            <v>42.97</v>
          </cell>
        </row>
        <row r="7">
          <cell r="D7">
            <v>44.2</v>
          </cell>
          <cell r="I7">
            <v>7.64</v>
          </cell>
          <cell r="J7">
            <v>7.64</v>
          </cell>
          <cell r="L7">
            <v>43</v>
          </cell>
        </row>
        <row r="8">
          <cell r="D8">
            <v>43</v>
          </cell>
          <cell r="I8">
            <v>8.27</v>
          </cell>
          <cell r="J8">
            <v>8.27</v>
          </cell>
          <cell r="L8">
            <v>42.95</v>
          </cell>
        </row>
        <row r="9">
          <cell r="D9">
            <v>45.2</v>
          </cell>
          <cell r="I9">
            <v>7.79</v>
          </cell>
          <cell r="J9">
            <v>7.79</v>
          </cell>
          <cell r="L9">
            <v>40.409999999999997</v>
          </cell>
        </row>
        <row r="10">
          <cell r="D10">
            <v>45.4</v>
          </cell>
          <cell r="I10">
            <v>8.1</v>
          </cell>
          <cell r="J10">
            <v>8.1</v>
          </cell>
          <cell r="L10">
            <v>39.69</v>
          </cell>
        </row>
        <row r="11">
          <cell r="D11">
            <v>46</v>
          </cell>
          <cell r="I11">
            <v>7.89</v>
          </cell>
          <cell r="J11">
            <v>7.89</v>
          </cell>
          <cell r="L11">
            <v>40.25</v>
          </cell>
        </row>
        <row r="12">
          <cell r="D12">
            <v>44.4</v>
          </cell>
          <cell r="I12">
            <v>8.2100000000000009</v>
          </cell>
          <cell r="J12">
            <v>8.2100000000000009</v>
          </cell>
          <cell r="L12">
            <v>40.93</v>
          </cell>
        </row>
        <row r="13">
          <cell r="D13">
            <v>45.73</v>
          </cell>
          <cell r="I13">
            <v>9.1300000000000008</v>
          </cell>
          <cell r="J13">
            <v>9.1300000000000008</v>
          </cell>
          <cell r="L13">
            <v>39.07</v>
          </cell>
        </row>
        <row r="14">
          <cell r="D14">
            <v>45.33</v>
          </cell>
          <cell r="I14">
            <v>8.01</v>
          </cell>
          <cell r="J14">
            <v>8.01</v>
          </cell>
          <cell r="L14">
            <v>38.950000000000003</v>
          </cell>
        </row>
        <row r="15">
          <cell r="D15">
            <v>45.83</v>
          </cell>
          <cell r="I15">
            <v>8.0500000000000007</v>
          </cell>
          <cell r="J15">
            <v>8.0500000000000007</v>
          </cell>
          <cell r="L15">
            <v>39.22</v>
          </cell>
        </row>
        <row r="16">
          <cell r="D16">
            <v>45.92</v>
          </cell>
          <cell r="I16">
            <v>8.02</v>
          </cell>
          <cell r="J16">
            <v>8.02</v>
          </cell>
          <cell r="L16">
            <v>39.07</v>
          </cell>
        </row>
        <row r="17">
          <cell r="D17">
            <v>45.53</v>
          </cell>
          <cell r="I17">
            <v>8.01</v>
          </cell>
          <cell r="J17">
            <v>8.01</v>
          </cell>
          <cell r="L17">
            <v>38.14</v>
          </cell>
        </row>
        <row r="18">
          <cell r="D18">
            <v>45.4</v>
          </cell>
          <cell r="I18">
            <v>7.98</v>
          </cell>
          <cell r="J18">
            <v>7.98</v>
          </cell>
          <cell r="L18">
            <v>37.909999999999997</v>
          </cell>
        </row>
        <row r="19">
          <cell r="D19">
            <v>45</v>
          </cell>
          <cell r="I19">
            <v>8.18</v>
          </cell>
          <cell r="J19">
            <v>8.18</v>
          </cell>
          <cell r="L19">
            <v>38.950000000000003</v>
          </cell>
        </row>
        <row r="20">
          <cell r="D20">
            <v>44.6</v>
          </cell>
          <cell r="I20">
            <v>7.71</v>
          </cell>
          <cell r="J20">
            <v>7.71</v>
          </cell>
          <cell r="L20">
            <v>37.380000000000003</v>
          </cell>
        </row>
        <row r="21">
          <cell r="D21">
            <v>45.33</v>
          </cell>
          <cell r="I21">
            <v>8</v>
          </cell>
          <cell r="J21">
            <v>8</v>
          </cell>
          <cell r="L21">
            <v>36.69</v>
          </cell>
        </row>
        <row r="22">
          <cell r="D22">
            <v>46.05</v>
          </cell>
          <cell r="J22">
            <v>7.2973780000000001</v>
          </cell>
          <cell r="L22">
            <v>38.42</v>
          </cell>
        </row>
        <row r="23">
          <cell r="D23">
            <v>45.33</v>
          </cell>
          <cell r="J23">
            <v>7.2073980000000004</v>
          </cell>
          <cell r="L23">
            <v>38.869999999999997</v>
          </cell>
        </row>
        <row r="24">
          <cell r="D24">
            <v>42.59</v>
          </cell>
          <cell r="I24">
            <v>7.91</v>
          </cell>
          <cell r="J24">
            <v>7.91</v>
          </cell>
          <cell r="L24">
            <v>46.71</v>
          </cell>
        </row>
        <row r="25">
          <cell r="D25">
            <v>43.6</v>
          </cell>
          <cell r="I25">
            <v>7.36</v>
          </cell>
          <cell r="J25">
            <v>7.36</v>
          </cell>
          <cell r="L25">
            <v>44.97</v>
          </cell>
        </row>
        <row r="26">
          <cell r="D26">
            <v>44.13</v>
          </cell>
          <cell r="I26">
            <v>8.07</v>
          </cell>
          <cell r="J26">
            <v>8.07</v>
          </cell>
          <cell r="L26">
            <v>43.47</v>
          </cell>
        </row>
        <row r="27">
          <cell r="D27">
            <v>44.61</v>
          </cell>
          <cell r="I27">
            <v>7.66</v>
          </cell>
          <cell r="J27">
            <v>7.66</v>
          </cell>
          <cell r="L27">
            <v>42.72</v>
          </cell>
        </row>
        <row r="28">
          <cell r="D28">
            <v>44</v>
          </cell>
          <cell r="I28">
            <v>7.63</v>
          </cell>
          <cell r="J28">
            <v>7.63</v>
          </cell>
          <cell r="L28">
            <v>42.19</v>
          </cell>
        </row>
        <row r="29">
          <cell r="D29">
            <v>44.07</v>
          </cell>
          <cell r="I29">
            <v>7.84</v>
          </cell>
          <cell r="J29">
            <v>7.84</v>
          </cell>
          <cell r="L29">
            <v>41.73</v>
          </cell>
        </row>
        <row r="30">
          <cell r="D30">
            <v>43.9</v>
          </cell>
          <cell r="I30">
            <v>8.02</v>
          </cell>
          <cell r="J30">
            <v>8.02</v>
          </cell>
          <cell r="L30">
            <v>41.59</v>
          </cell>
        </row>
        <row r="31">
          <cell r="D31">
            <v>44.34</v>
          </cell>
          <cell r="I31">
            <v>7.66</v>
          </cell>
          <cell r="J31">
            <v>7.66</v>
          </cell>
          <cell r="L31">
            <v>41.58</v>
          </cell>
        </row>
        <row r="32">
          <cell r="D32">
            <v>43.92</v>
          </cell>
          <cell r="I32">
            <v>8.73</v>
          </cell>
          <cell r="J32">
            <v>8.73</v>
          </cell>
          <cell r="L32">
            <v>40.729999999999997</v>
          </cell>
        </row>
        <row r="33">
          <cell r="D33">
            <v>44.36</v>
          </cell>
          <cell r="I33">
            <v>8.17</v>
          </cell>
          <cell r="J33">
            <v>8.17</v>
          </cell>
          <cell r="L33">
            <v>40.56</v>
          </cell>
        </row>
        <row r="34">
          <cell r="D34">
            <v>44.36</v>
          </cell>
          <cell r="I34">
            <v>8.2899999999999991</v>
          </cell>
          <cell r="J34">
            <v>8.2899999999999991</v>
          </cell>
          <cell r="L34">
            <v>39.380000000000003</v>
          </cell>
        </row>
        <row r="35">
          <cell r="D35">
            <v>44.28</v>
          </cell>
          <cell r="I35">
            <v>8.07</v>
          </cell>
          <cell r="J35">
            <v>8.07</v>
          </cell>
          <cell r="L35">
            <v>39.29</v>
          </cell>
        </row>
        <row r="36">
          <cell r="D36">
            <v>44.58</v>
          </cell>
          <cell r="I36">
            <v>8.3000000000000007</v>
          </cell>
          <cell r="J36">
            <v>8.3000000000000007</v>
          </cell>
          <cell r="L36">
            <v>39.21</v>
          </cell>
        </row>
        <row r="37">
          <cell r="D37">
            <v>44.81</v>
          </cell>
          <cell r="I37">
            <v>8.24</v>
          </cell>
          <cell r="J37">
            <v>8.24</v>
          </cell>
          <cell r="L37">
            <v>38.82</v>
          </cell>
        </row>
        <row r="38">
          <cell r="D38">
            <v>44.97</v>
          </cell>
          <cell r="I38">
            <v>8.2799999999999994</v>
          </cell>
          <cell r="J38">
            <v>8.2799999999999994</v>
          </cell>
          <cell r="L38">
            <v>37.97</v>
          </cell>
        </row>
        <row r="39">
          <cell r="D39">
            <v>45.23</v>
          </cell>
          <cell r="I39">
            <v>8.73</v>
          </cell>
          <cell r="J39">
            <v>8.73</v>
          </cell>
          <cell r="L39">
            <v>35.51</v>
          </cell>
        </row>
        <row r="40">
          <cell r="D40">
            <v>41.65</v>
          </cell>
          <cell r="I40">
            <v>8.4</v>
          </cell>
          <cell r="J40">
            <v>8.4</v>
          </cell>
          <cell r="L40">
            <v>48.67</v>
          </cell>
        </row>
        <row r="41">
          <cell r="D41">
            <v>43.36</v>
          </cell>
          <cell r="I41">
            <v>7.63</v>
          </cell>
          <cell r="J41">
            <v>7.63</v>
          </cell>
          <cell r="L41">
            <v>45.18</v>
          </cell>
        </row>
        <row r="42">
          <cell r="D42">
            <v>43.75</v>
          </cell>
          <cell r="I42">
            <v>7.53</v>
          </cell>
          <cell r="J42">
            <v>7.53</v>
          </cell>
          <cell r="L42">
            <v>44.14</v>
          </cell>
        </row>
        <row r="43">
          <cell r="D43">
            <v>43.38</v>
          </cell>
          <cell r="I43">
            <v>7.46</v>
          </cell>
          <cell r="J43">
            <v>7.46</v>
          </cell>
          <cell r="L43">
            <v>41.34</v>
          </cell>
        </row>
        <row r="44">
          <cell r="D44">
            <v>44.97</v>
          </cell>
          <cell r="I44">
            <v>7.59</v>
          </cell>
          <cell r="J44">
            <v>7.59</v>
          </cell>
          <cell r="L44">
            <v>38.81</v>
          </cell>
        </row>
        <row r="45">
          <cell r="D45">
            <v>47.14</v>
          </cell>
          <cell r="I45">
            <v>7.4</v>
          </cell>
          <cell r="J45">
            <v>7.4</v>
          </cell>
          <cell r="L45">
            <v>38.909999999999997</v>
          </cell>
        </row>
        <row r="46">
          <cell r="D46">
            <v>45.24</v>
          </cell>
          <cell r="I46">
            <v>7.34</v>
          </cell>
          <cell r="J46">
            <v>7.34</v>
          </cell>
          <cell r="L46">
            <v>39.46</v>
          </cell>
        </row>
        <row r="47">
          <cell r="D47">
            <v>46.7</v>
          </cell>
          <cell r="I47">
            <v>7.38</v>
          </cell>
          <cell r="J47">
            <v>7.38</v>
          </cell>
          <cell r="L47">
            <v>39.799999999999997</v>
          </cell>
        </row>
        <row r="48">
          <cell r="D48">
            <v>47.13</v>
          </cell>
          <cell r="I48">
            <v>7.58</v>
          </cell>
          <cell r="J48">
            <v>7.58</v>
          </cell>
          <cell r="L48">
            <v>40.880000000000003</v>
          </cell>
        </row>
        <row r="49">
          <cell r="D49">
            <v>51.81</v>
          </cell>
          <cell r="I49">
            <v>5.24</v>
          </cell>
          <cell r="J49">
            <v>5.24</v>
          </cell>
          <cell r="L49">
            <v>33.15</v>
          </cell>
        </row>
        <row r="50">
          <cell r="D50">
            <v>46.97</v>
          </cell>
          <cell r="I50">
            <v>7.78</v>
          </cell>
          <cell r="J50">
            <v>7.78</v>
          </cell>
          <cell r="L50">
            <v>40.840000000000003</v>
          </cell>
        </row>
        <row r="51">
          <cell r="D51">
            <v>47.72</v>
          </cell>
          <cell r="I51">
            <v>7.54</v>
          </cell>
          <cell r="J51">
            <v>7.54</v>
          </cell>
          <cell r="L51">
            <v>38.619999999999997</v>
          </cell>
        </row>
        <row r="52">
          <cell r="D52">
            <v>47.83</v>
          </cell>
          <cell r="I52">
            <v>7.05</v>
          </cell>
          <cell r="J52">
            <v>7.05</v>
          </cell>
          <cell r="L52">
            <v>40</v>
          </cell>
        </row>
        <row r="53">
          <cell r="D53">
            <v>43.465000000000003</v>
          </cell>
          <cell r="I53">
            <v>8.4600000000000009</v>
          </cell>
          <cell r="J53">
            <v>8.4600000000000009</v>
          </cell>
          <cell r="L53">
            <v>42.566000000000003</v>
          </cell>
        </row>
        <row r="54">
          <cell r="D54">
            <v>43.473999999999997</v>
          </cell>
          <cell r="I54">
            <v>7.6</v>
          </cell>
          <cell r="J54">
            <v>7.6</v>
          </cell>
          <cell r="L54">
            <v>39.54</v>
          </cell>
        </row>
        <row r="55">
          <cell r="D55">
            <v>43.033999999999999</v>
          </cell>
          <cell r="I55">
            <v>7.6950000000000003</v>
          </cell>
          <cell r="J55">
            <v>7.6950000000000003</v>
          </cell>
          <cell r="L55">
            <v>38.817</v>
          </cell>
        </row>
        <row r="56">
          <cell r="D56">
            <v>43.289000000000001</v>
          </cell>
          <cell r="I56">
            <v>8.4149999999999991</v>
          </cell>
          <cell r="J56">
            <v>8.4149999999999991</v>
          </cell>
          <cell r="L56">
            <v>37.393000000000001</v>
          </cell>
        </row>
        <row r="57">
          <cell r="D57">
            <v>40.548999999999999</v>
          </cell>
          <cell r="I57">
            <v>8.0549999999999997</v>
          </cell>
          <cell r="J57">
            <v>8.0549999999999997</v>
          </cell>
          <cell r="L57">
            <v>37.692999999999998</v>
          </cell>
        </row>
        <row r="58">
          <cell r="D58">
            <v>43.914999999999999</v>
          </cell>
          <cell r="I58">
            <v>8.1</v>
          </cell>
          <cell r="J58">
            <v>8.1</v>
          </cell>
          <cell r="L58">
            <v>37.981999999999999</v>
          </cell>
        </row>
        <row r="59">
          <cell r="D59">
            <v>44.875999999999998</v>
          </cell>
          <cell r="I59">
            <v>7.9109999999999996</v>
          </cell>
          <cell r="J59">
            <v>7.9109999999999996</v>
          </cell>
          <cell r="L59">
            <v>35.685000000000002</v>
          </cell>
        </row>
        <row r="60">
          <cell r="D60">
            <v>45.43</v>
          </cell>
          <cell r="I60">
            <v>7.524</v>
          </cell>
          <cell r="J60">
            <v>7.524</v>
          </cell>
          <cell r="L60">
            <v>40.186999999999998</v>
          </cell>
        </row>
        <row r="61">
          <cell r="D61">
            <v>44.597000000000001</v>
          </cell>
          <cell r="I61">
            <v>7.9649999999999999</v>
          </cell>
          <cell r="J61">
            <v>7.9649999999999999</v>
          </cell>
          <cell r="L61">
            <v>38.421999999999997</v>
          </cell>
        </row>
        <row r="62">
          <cell r="D62">
            <v>44.936999999999998</v>
          </cell>
          <cell r="I62">
            <v>7.56</v>
          </cell>
          <cell r="J62">
            <v>7.56</v>
          </cell>
          <cell r="L62">
            <v>38.875999999999998</v>
          </cell>
        </row>
        <row r="63">
          <cell r="D63">
            <v>45.488999999999997</v>
          </cell>
          <cell r="I63">
            <v>7.5960000000000001</v>
          </cell>
          <cell r="J63">
            <v>7.5960000000000001</v>
          </cell>
          <cell r="L63">
            <v>37.279000000000003</v>
          </cell>
        </row>
        <row r="64">
          <cell r="D64">
            <v>44.883000000000003</v>
          </cell>
          <cell r="I64">
            <v>8.0820000000000007</v>
          </cell>
          <cell r="J64">
            <v>8.0820000000000007</v>
          </cell>
          <cell r="L64">
            <v>38.002000000000002</v>
          </cell>
        </row>
        <row r="65">
          <cell r="D65">
            <v>44.558</v>
          </cell>
          <cell r="I65">
            <v>8.01</v>
          </cell>
          <cell r="J65">
            <v>8.01</v>
          </cell>
          <cell r="L65">
            <v>36.93</v>
          </cell>
        </row>
        <row r="66">
          <cell r="D66">
            <v>45.83</v>
          </cell>
          <cell r="I66">
            <v>7.34</v>
          </cell>
          <cell r="J66">
            <v>7.34</v>
          </cell>
          <cell r="L66">
            <v>40.35</v>
          </cell>
        </row>
        <row r="67">
          <cell r="D67">
            <v>47.52</v>
          </cell>
          <cell r="I67">
            <v>7.18</v>
          </cell>
          <cell r="J67">
            <v>7.18</v>
          </cell>
          <cell r="L67">
            <v>40.15</v>
          </cell>
        </row>
        <row r="68">
          <cell r="D68">
            <v>46.81</v>
          </cell>
          <cell r="I68">
            <v>7.72</v>
          </cell>
          <cell r="J68">
            <v>7.72</v>
          </cell>
          <cell r="L68">
            <v>40.659999999999997</v>
          </cell>
        </row>
        <row r="69">
          <cell r="D69">
            <v>46.99</v>
          </cell>
          <cell r="I69">
            <v>7.4</v>
          </cell>
          <cell r="J69">
            <v>7.4</v>
          </cell>
          <cell r="L69">
            <v>39.81</v>
          </cell>
        </row>
        <row r="70">
          <cell r="D70">
            <v>46.8</v>
          </cell>
          <cell r="I70">
            <v>7.64</v>
          </cell>
          <cell r="J70">
            <v>7.64</v>
          </cell>
          <cell r="L70">
            <v>40.96</v>
          </cell>
        </row>
        <row r="71">
          <cell r="D71">
            <v>50.74</v>
          </cell>
          <cell r="I71">
            <v>6.37</v>
          </cell>
          <cell r="J71">
            <v>6.37</v>
          </cell>
          <cell r="L71">
            <v>35.479999999999997</v>
          </cell>
        </row>
        <row r="72">
          <cell r="D72">
            <v>47.94</v>
          </cell>
          <cell r="I72">
            <v>7.21</v>
          </cell>
          <cell r="J72">
            <v>7.21</v>
          </cell>
          <cell r="L72">
            <v>39.450000000000003</v>
          </cell>
        </row>
        <row r="73">
          <cell r="D73">
            <v>44.14</v>
          </cell>
          <cell r="J73">
            <v>7.7472779999999997</v>
          </cell>
          <cell r="L73">
            <v>44.95</v>
          </cell>
        </row>
        <row r="74">
          <cell r="D74">
            <v>43.18</v>
          </cell>
          <cell r="J74">
            <v>8.062208</v>
          </cell>
          <cell r="L74">
            <v>44.57</v>
          </cell>
        </row>
        <row r="75">
          <cell r="D75">
            <v>44.47</v>
          </cell>
          <cell r="J75">
            <v>7.7022880000000002</v>
          </cell>
          <cell r="L75">
            <v>42.33</v>
          </cell>
        </row>
        <row r="76">
          <cell r="D76">
            <v>46.25</v>
          </cell>
          <cell r="J76">
            <v>7.4863359999999997</v>
          </cell>
          <cell r="L76">
            <v>37.9</v>
          </cell>
        </row>
        <row r="77">
          <cell r="D77">
            <v>45.6</v>
          </cell>
          <cell r="J77">
            <v>7.9632300000000003</v>
          </cell>
          <cell r="L77">
            <v>37.409999999999997</v>
          </cell>
        </row>
        <row r="78">
          <cell r="D78">
            <v>43.93</v>
          </cell>
          <cell r="J78">
            <v>7.9092419999999999</v>
          </cell>
          <cell r="L78">
            <v>38.299999999999997</v>
          </cell>
        </row>
        <row r="79">
          <cell r="D79">
            <v>44.31</v>
          </cell>
          <cell r="J79">
            <v>7.8642519999999996</v>
          </cell>
          <cell r="L79">
            <v>39.57</v>
          </cell>
        </row>
        <row r="80">
          <cell r="D80">
            <v>44.22</v>
          </cell>
          <cell r="J80">
            <v>7.5763160000000003</v>
          </cell>
          <cell r="L80">
            <v>38.729999999999997</v>
          </cell>
        </row>
        <row r="81">
          <cell r="D81">
            <v>44.31</v>
          </cell>
          <cell r="J81">
            <v>7.6842920000000001</v>
          </cell>
          <cell r="L81">
            <v>37.51</v>
          </cell>
        </row>
        <row r="82">
          <cell r="D82">
            <v>43.48</v>
          </cell>
          <cell r="I82">
            <v>5.9</v>
          </cell>
          <cell r="J82">
            <v>7.4926459999999997</v>
          </cell>
          <cell r="L82">
            <v>37.020000000000003</v>
          </cell>
        </row>
        <row r="83">
          <cell r="D83">
            <v>41.6</v>
          </cell>
          <cell r="I83">
            <v>6.33</v>
          </cell>
          <cell r="J83">
            <v>8.8224459999999993</v>
          </cell>
          <cell r="L83">
            <v>41.5</v>
          </cell>
        </row>
        <row r="84">
          <cell r="D84">
            <v>42.8</v>
          </cell>
          <cell r="I84">
            <v>6.9</v>
          </cell>
          <cell r="J84">
            <v>10.319240000000001</v>
          </cell>
          <cell r="L84">
            <v>41</v>
          </cell>
        </row>
        <row r="85">
          <cell r="D85">
            <v>41.08</v>
          </cell>
          <cell r="I85">
            <v>7.77</v>
          </cell>
          <cell r="J85">
            <v>10.037496000000001</v>
          </cell>
          <cell r="L85">
            <v>39.53</v>
          </cell>
        </row>
        <row r="86">
          <cell r="D86">
            <v>42.73</v>
          </cell>
          <cell r="I86">
            <v>7.49</v>
          </cell>
          <cell r="J86">
            <v>10.243387999999999</v>
          </cell>
          <cell r="L86">
            <v>38.51</v>
          </cell>
        </row>
        <row r="87">
          <cell r="D87">
            <v>42.18</v>
          </cell>
          <cell r="I87">
            <v>6.36</v>
          </cell>
          <cell r="J87">
            <v>9.7162539999999993</v>
          </cell>
          <cell r="L87">
            <v>36</v>
          </cell>
        </row>
        <row r="88">
          <cell r="D88">
            <v>40.58</v>
          </cell>
          <cell r="I88">
            <v>8.64</v>
          </cell>
          <cell r="J88">
            <v>11.024470000000001</v>
          </cell>
          <cell r="L88">
            <v>40.1</v>
          </cell>
        </row>
        <row r="89">
          <cell r="D89">
            <v>41.16</v>
          </cell>
          <cell r="I89">
            <v>6.27</v>
          </cell>
          <cell r="J89">
            <v>10.535052</v>
          </cell>
          <cell r="L89">
            <v>38.229999999999997</v>
          </cell>
        </row>
        <row r="90">
          <cell r="D90">
            <v>41.58</v>
          </cell>
          <cell r="I90">
            <v>9.7899999999999991</v>
          </cell>
          <cell r="J90">
            <v>11.841544000000001</v>
          </cell>
          <cell r="L90">
            <v>40.44</v>
          </cell>
        </row>
        <row r="91">
          <cell r="D91">
            <v>44.87</v>
          </cell>
          <cell r="J91">
            <v>7.8282600000000002</v>
          </cell>
          <cell r="L91">
            <v>38.85</v>
          </cell>
        </row>
        <row r="92">
          <cell r="D92">
            <v>44.87</v>
          </cell>
          <cell r="J92">
            <v>7.6213059999999997</v>
          </cell>
          <cell r="L92">
            <v>38.729999999999997</v>
          </cell>
        </row>
        <row r="93">
          <cell r="D93">
            <v>45.25</v>
          </cell>
          <cell r="J93">
            <v>7.8822479999999997</v>
          </cell>
          <cell r="L93">
            <v>38.549999999999997</v>
          </cell>
        </row>
        <row r="94">
          <cell r="D94">
            <v>44.87</v>
          </cell>
          <cell r="J94">
            <v>7.7832699999999999</v>
          </cell>
          <cell r="L94">
            <v>39.880000000000003</v>
          </cell>
        </row>
        <row r="95">
          <cell r="D95">
            <v>45.08</v>
          </cell>
          <cell r="J95">
            <v>7.7832699999999999</v>
          </cell>
          <cell r="L95">
            <v>38.840000000000003</v>
          </cell>
        </row>
        <row r="96">
          <cell r="D96">
            <v>46.08</v>
          </cell>
          <cell r="J96">
            <v>7.5853140000000003</v>
          </cell>
          <cell r="L96">
            <v>37.76</v>
          </cell>
        </row>
        <row r="97">
          <cell r="D97">
            <v>45.05</v>
          </cell>
          <cell r="J97">
            <v>7.9632300000000003</v>
          </cell>
          <cell r="L97">
            <v>38.36</v>
          </cell>
        </row>
        <row r="98">
          <cell r="D98">
            <v>45.44</v>
          </cell>
          <cell r="J98">
            <v>8.314152</v>
          </cell>
          <cell r="L98">
            <v>36.58</v>
          </cell>
        </row>
        <row r="99">
          <cell r="D99">
            <v>46.6</v>
          </cell>
          <cell r="J99">
            <v>7.8732499999999996</v>
          </cell>
          <cell r="L99">
            <v>38.200000000000003</v>
          </cell>
        </row>
        <row r="100">
          <cell r="D100">
            <v>44.2</v>
          </cell>
          <cell r="J100">
            <v>7.9632300000000003</v>
          </cell>
          <cell r="L100">
            <v>38.08</v>
          </cell>
        </row>
        <row r="101">
          <cell r="D101">
            <v>44.28</v>
          </cell>
          <cell r="J101">
            <v>7.2883800000000001</v>
          </cell>
          <cell r="L101">
            <v>41.98</v>
          </cell>
        </row>
        <row r="102">
          <cell r="D102">
            <v>45.83</v>
          </cell>
          <cell r="J102">
            <v>7.3693619999999997</v>
          </cell>
          <cell r="L102">
            <v>40.08</v>
          </cell>
        </row>
        <row r="103">
          <cell r="D103">
            <v>43.7</v>
          </cell>
          <cell r="J103">
            <v>7.3963559999999999</v>
          </cell>
          <cell r="L103">
            <v>41.06</v>
          </cell>
        </row>
        <row r="104">
          <cell r="D104">
            <v>44.57</v>
          </cell>
          <cell r="J104">
            <v>7.3063760000000002</v>
          </cell>
          <cell r="L104">
            <v>40.11</v>
          </cell>
        </row>
        <row r="105">
          <cell r="D105">
            <v>45.612000000000002</v>
          </cell>
          <cell r="I105">
            <v>7.83</v>
          </cell>
          <cell r="J105">
            <v>7.83</v>
          </cell>
          <cell r="L105">
            <v>37.834000000000003</v>
          </cell>
        </row>
        <row r="106">
          <cell r="D106">
            <v>43.9</v>
          </cell>
          <cell r="I106">
            <v>8.1</v>
          </cell>
          <cell r="J106">
            <v>8.1</v>
          </cell>
          <cell r="L106">
            <v>44.167000000000002</v>
          </cell>
        </row>
        <row r="107">
          <cell r="D107">
            <v>46.054000000000002</v>
          </cell>
          <cell r="I107">
            <v>10.269</v>
          </cell>
          <cell r="J107">
            <v>10.269</v>
          </cell>
          <cell r="L107">
            <v>37.942</v>
          </cell>
        </row>
        <row r="108">
          <cell r="D108">
            <v>40</v>
          </cell>
          <cell r="I108">
            <v>9.6</v>
          </cell>
          <cell r="J108">
            <v>9.6</v>
          </cell>
          <cell r="L108">
            <v>41.8</v>
          </cell>
        </row>
        <row r="109">
          <cell r="D109">
            <v>45.2</v>
          </cell>
          <cell r="I109">
            <v>8.18</v>
          </cell>
          <cell r="J109">
            <v>8.18</v>
          </cell>
          <cell r="L109">
            <v>39.380000000000003</v>
          </cell>
        </row>
        <row r="110">
          <cell r="D110">
            <v>43.7</v>
          </cell>
          <cell r="I110">
            <v>7.4</v>
          </cell>
          <cell r="J110">
            <v>7.4</v>
          </cell>
          <cell r="L110">
            <v>37.31</v>
          </cell>
        </row>
        <row r="111">
          <cell r="D111">
            <v>42</v>
          </cell>
          <cell r="I111">
            <v>7.38</v>
          </cell>
          <cell r="J111">
            <v>7.38</v>
          </cell>
          <cell r="L111">
            <v>34.75</v>
          </cell>
        </row>
        <row r="112">
          <cell r="D112">
            <v>45.3</v>
          </cell>
          <cell r="I112">
            <v>7.45</v>
          </cell>
          <cell r="J112">
            <v>7.45</v>
          </cell>
          <cell r="L112">
            <v>34.92</v>
          </cell>
        </row>
        <row r="113">
          <cell r="D113">
            <v>46.1</v>
          </cell>
          <cell r="I113">
            <v>7.6</v>
          </cell>
          <cell r="J113">
            <v>7.6</v>
          </cell>
          <cell r="L113">
            <v>38</v>
          </cell>
        </row>
        <row r="114">
          <cell r="D114">
            <v>40.1</v>
          </cell>
          <cell r="I114">
            <v>8.6</v>
          </cell>
          <cell r="J114">
            <v>8.6</v>
          </cell>
          <cell r="L114">
            <v>43.75</v>
          </cell>
        </row>
        <row r="115">
          <cell r="D115">
            <v>41.28</v>
          </cell>
          <cell r="I115">
            <v>8.51</v>
          </cell>
          <cell r="J115">
            <v>8.51</v>
          </cell>
          <cell r="L115">
            <v>42.84</v>
          </cell>
        </row>
        <row r="116">
          <cell r="D116">
            <v>42.5</v>
          </cell>
          <cell r="I116">
            <v>7.6</v>
          </cell>
          <cell r="J116">
            <v>7.6</v>
          </cell>
          <cell r="L116">
            <v>38.380000000000003</v>
          </cell>
        </row>
        <row r="117">
          <cell r="D117">
            <v>45</v>
          </cell>
          <cell r="I117">
            <v>7.56</v>
          </cell>
          <cell r="J117">
            <v>7.56</v>
          </cell>
          <cell r="L117">
            <v>36.67</v>
          </cell>
        </row>
        <row r="118">
          <cell r="D118">
            <v>45.9</v>
          </cell>
          <cell r="I118">
            <v>7.93</v>
          </cell>
          <cell r="J118">
            <v>7.93</v>
          </cell>
          <cell r="L118">
            <v>37.25</v>
          </cell>
        </row>
        <row r="119">
          <cell r="D119">
            <v>44.21</v>
          </cell>
          <cell r="I119">
            <v>7.55</v>
          </cell>
          <cell r="J119">
            <v>7.55</v>
          </cell>
          <cell r="L119">
            <v>38.75</v>
          </cell>
        </row>
        <row r="120">
          <cell r="D120">
            <v>40.01</v>
          </cell>
          <cell r="I120">
            <v>6.84</v>
          </cell>
          <cell r="J120">
            <v>6.84</v>
          </cell>
          <cell r="L120">
            <v>36.83</v>
          </cell>
        </row>
        <row r="121">
          <cell r="D121">
            <v>41.2</v>
          </cell>
          <cell r="I121">
            <v>7.47</v>
          </cell>
          <cell r="J121">
            <v>7.47</v>
          </cell>
          <cell r="L121">
            <v>36.49</v>
          </cell>
        </row>
        <row r="122">
          <cell r="D122">
            <v>38</v>
          </cell>
          <cell r="I122">
            <v>7.23</v>
          </cell>
          <cell r="J122">
            <v>7.23</v>
          </cell>
          <cell r="L122">
            <v>35.909999999999997</v>
          </cell>
        </row>
        <row r="123">
          <cell r="D123">
            <v>41.5</v>
          </cell>
          <cell r="I123">
            <v>7.18</v>
          </cell>
          <cell r="J123">
            <v>7.18</v>
          </cell>
          <cell r="L123">
            <v>35.75</v>
          </cell>
        </row>
        <row r="124">
          <cell r="D124">
            <v>43</v>
          </cell>
          <cell r="I124">
            <v>7.38</v>
          </cell>
          <cell r="J124">
            <v>7.38</v>
          </cell>
          <cell r="L124">
            <v>36.04</v>
          </cell>
        </row>
        <row r="125">
          <cell r="D125">
            <v>41.58</v>
          </cell>
          <cell r="J125">
            <v>7.4683400000000004</v>
          </cell>
          <cell r="L125">
            <v>44.07</v>
          </cell>
        </row>
        <row r="126">
          <cell r="D126">
            <v>42.95</v>
          </cell>
          <cell r="J126">
            <v>7.4143520000000001</v>
          </cell>
          <cell r="L126">
            <v>43.68</v>
          </cell>
        </row>
        <row r="127">
          <cell r="D127">
            <v>44.91</v>
          </cell>
          <cell r="J127">
            <v>7.9812260000000004</v>
          </cell>
          <cell r="L127">
            <v>41.33</v>
          </cell>
        </row>
        <row r="128">
          <cell r="D128">
            <v>43.95</v>
          </cell>
          <cell r="J128">
            <v>7.3783599999999998</v>
          </cell>
          <cell r="L128">
            <v>41.65</v>
          </cell>
        </row>
        <row r="129">
          <cell r="D129">
            <v>42.95</v>
          </cell>
          <cell r="J129">
            <v>7.7382799999999996</v>
          </cell>
          <cell r="L129">
            <v>38.24</v>
          </cell>
        </row>
        <row r="130">
          <cell r="D130">
            <v>43.14</v>
          </cell>
          <cell r="J130">
            <v>7.4233500000000001</v>
          </cell>
          <cell r="L130">
            <v>37.68</v>
          </cell>
        </row>
        <row r="131">
          <cell r="D131">
            <v>44.13</v>
          </cell>
          <cell r="J131">
            <v>7.4143520000000001</v>
          </cell>
          <cell r="L131">
            <v>37.200000000000003</v>
          </cell>
        </row>
        <row r="132">
          <cell r="D132">
            <v>44.16</v>
          </cell>
          <cell r="J132">
            <v>8.0712060000000001</v>
          </cell>
          <cell r="L132">
            <v>36.479999999999997</v>
          </cell>
        </row>
        <row r="133">
          <cell r="D133">
            <v>42.08</v>
          </cell>
          <cell r="I133">
            <v>6.79</v>
          </cell>
          <cell r="J133">
            <v>6.79</v>
          </cell>
          <cell r="L133">
            <v>44.87</v>
          </cell>
        </row>
        <row r="134">
          <cell r="D134">
            <v>42.33</v>
          </cell>
          <cell r="I134">
            <v>7.48</v>
          </cell>
          <cell r="J134">
            <v>7.48</v>
          </cell>
          <cell r="L134">
            <v>43.27</v>
          </cell>
        </row>
        <row r="135">
          <cell r="D135">
            <v>42.04</v>
          </cell>
          <cell r="I135">
            <v>5.33</v>
          </cell>
          <cell r="J135">
            <v>7.39954</v>
          </cell>
          <cell r="L135">
            <v>41.9</v>
          </cell>
        </row>
        <row r="136">
          <cell r="D136">
            <v>40.840000000000003</v>
          </cell>
          <cell r="I136">
            <v>4.2</v>
          </cell>
          <cell r="J136">
            <v>8.0691400000000009</v>
          </cell>
          <cell r="L136">
            <v>44.5</v>
          </cell>
        </row>
        <row r="137">
          <cell r="D137">
            <v>39.700000000000003</v>
          </cell>
          <cell r="I137">
            <v>3.45</v>
          </cell>
          <cell r="J137">
            <v>8.0389800000000005</v>
          </cell>
          <cell r="L137">
            <v>43.4</v>
          </cell>
        </row>
        <row r="138">
          <cell r="D138">
            <v>42.42</v>
          </cell>
          <cell r="I138">
            <v>8.08</v>
          </cell>
          <cell r="J138">
            <v>8.08</v>
          </cell>
          <cell r="L138">
            <v>42.75</v>
          </cell>
        </row>
        <row r="139">
          <cell r="D139">
            <v>39.6</v>
          </cell>
          <cell r="I139">
            <v>4.32</v>
          </cell>
          <cell r="J139">
            <v>8.6390399999999996</v>
          </cell>
          <cell r="L139">
            <v>45</v>
          </cell>
        </row>
        <row r="140">
          <cell r="D140">
            <v>41.75</v>
          </cell>
          <cell r="I140">
            <v>8.35</v>
          </cell>
          <cell r="J140">
            <v>8.35</v>
          </cell>
          <cell r="L140">
            <v>41.72</v>
          </cell>
        </row>
        <row r="141">
          <cell r="D141">
            <v>43.01</v>
          </cell>
          <cell r="I141">
            <v>7.64</v>
          </cell>
          <cell r="J141">
            <v>7.64</v>
          </cell>
          <cell r="L141">
            <v>36.94</v>
          </cell>
        </row>
        <row r="142">
          <cell r="D142">
            <v>44.32</v>
          </cell>
          <cell r="I142">
            <v>8.02</v>
          </cell>
          <cell r="J142">
            <v>8.02</v>
          </cell>
          <cell r="L142">
            <v>36.75</v>
          </cell>
        </row>
        <row r="143">
          <cell r="D143">
            <v>46.05</v>
          </cell>
          <cell r="I143">
            <v>7.49</v>
          </cell>
          <cell r="J143">
            <v>7.49</v>
          </cell>
          <cell r="L143">
            <v>34.61</v>
          </cell>
        </row>
        <row r="144">
          <cell r="D144">
            <v>43.36</v>
          </cell>
          <cell r="I144">
            <v>8.84</v>
          </cell>
          <cell r="J144">
            <v>8.84</v>
          </cell>
          <cell r="L144">
            <v>38.729999999999997</v>
          </cell>
        </row>
        <row r="145">
          <cell r="D145">
            <v>38.700000000000003</v>
          </cell>
          <cell r="I145">
            <v>11.8</v>
          </cell>
          <cell r="J145">
            <v>13.455632</v>
          </cell>
          <cell r="L145">
            <v>42.4</v>
          </cell>
        </row>
        <row r="146">
          <cell r="D146">
            <v>43.2</v>
          </cell>
          <cell r="I146">
            <v>9.65</v>
          </cell>
          <cell r="J146">
            <v>12.097455999999999</v>
          </cell>
          <cell r="L146">
            <v>37.799999999999997</v>
          </cell>
        </row>
        <row r="147">
          <cell r="D147">
            <v>42.77</v>
          </cell>
          <cell r="I147">
            <v>10.8</v>
          </cell>
          <cell r="J147">
            <v>13.157476000000001</v>
          </cell>
          <cell r="L147">
            <v>40.700000000000003</v>
          </cell>
        </row>
        <row r="148">
          <cell r="D148">
            <v>43.15</v>
          </cell>
          <cell r="I148">
            <v>12.91</v>
          </cell>
          <cell r="J148">
            <v>12.91</v>
          </cell>
          <cell r="L148">
            <v>38.5</v>
          </cell>
        </row>
        <row r="149">
          <cell r="D149">
            <v>40.94</v>
          </cell>
          <cell r="I149">
            <v>11.52</v>
          </cell>
          <cell r="J149">
            <v>14.066433999999999</v>
          </cell>
          <cell r="L149">
            <v>37.5</v>
          </cell>
        </row>
        <row r="150">
          <cell r="D150">
            <v>42.32</v>
          </cell>
          <cell r="I150">
            <v>7.57</v>
          </cell>
          <cell r="J150">
            <v>7.57</v>
          </cell>
          <cell r="L150">
            <v>36.97</v>
          </cell>
        </row>
        <row r="151">
          <cell r="D151">
            <v>40.5</v>
          </cell>
          <cell r="I151">
            <v>7.24</v>
          </cell>
          <cell r="J151">
            <v>7.24</v>
          </cell>
          <cell r="L151">
            <v>38.97</v>
          </cell>
        </row>
        <row r="152">
          <cell r="D152">
            <v>42.61</v>
          </cell>
          <cell r="I152">
            <v>6.99</v>
          </cell>
          <cell r="J152">
            <v>6.99</v>
          </cell>
          <cell r="L152">
            <v>37.32</v>
          </cell>
        </row>
        <row r="153">
          <cell r="D153">
            <v>41.23</v>
          </cell>
          <cell r="I153">
            <v>7.49</v>
          </cell>
          <cell r="J153">
            <v>7.49</v>
          </cell>
          <cell r="L153">
            <v>37.25</v>
          </cell>
        </row>
        <row r="154">
          <cell r="D154">
            <v>41.83</v>
          </cell>
          <cell r="I154">
            <v>6.79</v>
          </cell>
          <cell r="J154">
            <v>6.79</v>
          </cell>
          <cell r="L154">
            <v>37.36</v>
          </cell>
        </row>
        <row r="155">
          <cell r="D155">
            <v>41.41</v>
          </cell>
          <cell r="I155">
            <v>7.34</v>
          </cell>
          <cell r="J155">
            <v>7.34</v>
          </cell>
          <cell r="L155">
            <v>37.94</v>
          </cell>
        </row>
        <row r="156">
          <cell r="D156">
            <v>41.76</v>
          </cell>
          <cell r="I156">
            <v>7.44</v>
          </cell>
          <cell r="J156">
            <v>7.44</v>
          </cell>
          <cell r="L156">
            <v>38.97</v>
          </cell>
        </row>
        <row r="157">
          <cell r="D157">
            <v>42.49</v>
          </cell>
          <cell r="I157">
            <v>7.62</v>
          </cell>
          <cell r="J157">
            <v>7.62</v>
          </cell>
          <cell r="L157">
            <v>39.200000000000003</v>
          </cell>
        </row>
        <row r="158">
          <cell r="D158">
            <v>42.33</v>
          </cell>
          <cell r="I158">
            <v>7.31</v>
          </cell>
          <cell r="J158">
            <v>7.31</v>
          </cell>
          <cell r="L158">
            <v>37.53</v>
          </cell>
        </row>
        <row r="159">
          <cell r="D159">
            <v>42.64</v>
          </cell>
          <cell r="J159">
            <v>7.1894020000000003</v>
          </cell>
          <cell r="L159">
            <v>37.82</v>
          </cell>
        </row>
        <row r="160">
          <cell r="D160">
            <v>45.36</v>
          </cell>
          <cell r="I160">
            <v>6.59</v>
          </cell>
          <cell r="J160">
            <v>6.59</v>
          </cell>
          <cell r="L160">
            <v>38.729999999999997</v>
          </cell>
        </row>
        <row r="161">
          <cell r="D161">
            <v>43.82</v>
          </cell>
          <cell r="I161">
            <v>6.2</v>
          </cell>
          <cell r="J161">
            <v>7.3776900000000003</v>
          </cell>
          <cell r="L161">
            <v>38.92</v>
          </cell>
        </row>
        <row r="162">
          <cell r="D162">
            <v>44.6</v>
          </cell>
          <cell r="I162">
            <v>8.3000000000000007</v>
          </cell>
          <cell r="J162">
            <v>8.3000000000000007</v>
          </cell>
          <cell r="L162">
            <v>40.450000000000003</v>
          </cell>
        </row>
        <row r="163">
          <cell r="D163">
            <v>48.69</v>
          </cell>
          <cell r="I163">
            <v>6.84</v>
          </cell>
          <cell r="J163">
            <v>6.84</v>
          </cell>
          <cell r="L163">
            <v>32.54</v>
          </cell>
        </row>
        <row r="164">
          <cell r="D164">
            <v>45.12</v>
          </cell>
          <cell r="I164">
            <v>7.87</v>
          </cell>
          <cell r="J164">
            <v>7.87</v>
          </cell>
          <cell r="L164">
            <v>37.97</v>
          </cell>
        </row>
        <row r="165">
          <cell r="D165">
            <v>44.72</v>
          </cell>
          <cell r="I165">
            <v>8.23</v>
          </cell>
          <cell r="J165">
            <v>8.23</v>
          </cell>
          <cell r="L165">
            <v>40.479999999999997</v>
          </cell>
        </row>
        <row r="166">
          <cell r="D166">
            <v>44.89</v>
          </cell>
          <cell r="I166">
            <v>8.49</v>
          </cell>
          <cell r="J166">
            <v>8.49</v>
          </cell>
          <cell r="L166">
            <v>38.619999999999997</v>
          </cell>
        </row>
        <row r="167">
          <cell r="D167">
            <v>44.69</v>
          </cell>
          <cell r="I167">
            <v>7.54</v>
          </cell>
          <cell r="J167">
            <v>7.6209100000000003</v>
          </cell>
          <cell r="L167">
            <v>39.799999999999997</v>
          </cell>
        </row>
        <row r="168">
          <cell r="D168">
            <v>43.91</v>
          </cell>
          <cell r="I168">
            <v>7.23</v>
          </cell>
          <cell r="J168">
            <v>8.5245599999999992</v>
          </cell>
          <cell r="L168">
            <v>42.01</v>
          </cell>
        </row>
        <row r="169">
          <cell r="D169">
            <v>42.55</v>
          </cell>
          <cell r="I169">
            <v>6.76</v>
          </cell>
          <cell r="J169">
            <v>7.9556699999999996</v>
          </cell>
          <cell r="L169">
            <v>44.06</v>
          </cell>
        </row>
        <row r="170">
          <cell r="D170">
            <v>43.4</v>
          </cell>
          <cell r="I170">
            <v>6.35</v>
          </cell>
          <cell r="J170">
            <v>8.1569900000000004</v>
          </cell>
          <cell r="L170">
            <v>43.15</v>
          </cell>
        </row>
        <row r="171">
          <cell r="D171">
            <v>45.77</v>
          </cell>
          <cell r="I171">
            <v>8.1</v>
          </cell>
          <cell r="J171">
            <v>8.1</v>
          </cell>
          <cell r="L171">
            <v>35.57</v>
          </cell>
        </row>
        <row r="172">
          <cell r="D172">
            <v>44.59</v>
          </cell>
          <cell r="I172">
            <v>8.09</v>
          </cell>
          <cell r="J172">
            <v>8.09</v>
          </cell>
          <cell r="L172">
            <v>40.01</v>
          </cell>
        </row>
        <row r="173">
          <cell r="D173">
            <v>45.01</v>
          </cell>
          <cell r="I173">
            <v>8.15</v>
          </cell>
          <cell r="J173">
            <v>8.15</v>
          </cell>
          <cell r="L173">
            <v>40.4</v>
          </cell>
        </row>
        <row r="174">
          <cell r="D174">
            <v>42.82</v>
          </cell>
          <cell r="I174">
            <v>8.15</v>
          </cell>
          <cell r="J174">
            <v>8.15</v>
          </cell>
          <cell r="L174">
            <v>41.81</v>
          </cell>
        </row>
        <row r="175">
          <cell r="D175">
            <v>42.03</v>
          </cell>
          <cell r="I175">
            <v>8.1</v>
          </cell>
          <cell r="J175">
            <v>8.1</v>
          </cell>
          <cell r="L175">
            <v>42.12</v>
          </cell>
        </row>
        <row r="176">
          <cell r="D176">
            <v>43.38</v>
          </cell>
          <cell r="I176">
            <v>7.95</v>
          </cell>
          <cell r="J176">
            <v>7.95</v>
          </cell>
          <cell r="L176">
            <v>41.72</v>
          </cell>
        </row>
        <row r="177">
          <cell r="D177">
            <v>44.13</v>
          </cell>
          <cell r="I177">
            <v>7.68</v>
          </cell>
          <cell r="J177">
            <v>7.68</v>
          </cell>
          <cell r="L177">
            <v>40.97</v>
          </cell>
        </row>
        <row r="178">
          <cell r="D178">
            <v>43.62</v>
          </cell>
          <cell r="I178">
            <v>7.87</v>
          </cell>
          <cell r="J178">
            <v>7.87</v>
          </cell>
          <cell r="L178">
            <v>42.29</v>
          </cell>
        </row>
        <row r="179">
          <cell r="D179">
            <v>43.04</v>
          </cell>
          <cell r="I179">
            <v>7.8</v>
          </cell>
          <cell r="J179">
            <v>7.8</v>
          </cell>
          <cell r="L179">
            <v>41.59</v>
          </cell>
        </row>
        <row r="180">
          <cell r="D180">
            <v>43.74</v>
          </cell>
          <cell r="I180">
            <v>7.8</v>
          </cell>
          <cell r="J180">
            <v>7.8</v>
          </cell>
          <cell r="L180">
            <v>42.45</v>
          </cell>
        </row>
        <row r="181">
          <cell r="D181">
            <v>42.81</v>
          </cell>
          <cell r="I181">
            <v>7.7</v>
          </cell>
          <cell r="J181">
            <v>7.7</v>
          </cell>
          <cell r="L181">
            <v>41.86</v>
          </cell>
        </row>
        <row r="182">
          <cell r="D182">
            <v>44.85</v>
          </cell>
          <cell r="I182">
            <v>7.86</v>
          </cell>
          <cell r="J182">
            <v>7.86</v>
          </cell>
          <cell r="L182">
            <v>42.77</v>
          </cell>
        </row>
        <row r="183">
          <cell r="D183">
            <v>43.44</v>
          </cell>
          <cell r="I183">
            <v>7.81</v>
          </cell>
          <cell r="J183">
            <v>7.81</v>
          </cell>
          <cell r="L183">
            <v>42.63</v>
          </cell>
        </row>
        <row r="184">
          <cell r="D184">
            <v>42.4</v>
          </cell>
          <cell r="I184">
            <v>8.26</v>
          </cell>
          <cell r="J184">
            <v>8.26</v>
          </cell>
          <cell r="L184">
            <v>44.51</v>
          </cell>
        </row>
        <row r="185">
          <cell r="D185">
            <v>44.44</v>
          </cell>
          <cell r="I185">
            <v>8.14</v>
          </cell>
          <cell r="J185">
            <v>8.14</v>
          </cell>
          <cell r="L185">
            <v>39.14</v>
          </cell>
        </row>
        <row r="186">
          <cell r="D186">
            <v>44.53</v>
          </cell>
          <cell r="I186">
            <v>8.42</v>
          </cell>
          <cell r="J186">
            <v>8.42</v>
          </cell>
          <cell r="L186">
            <v>40.130000000000003</v>
          </cell>
        </row>
        <row r="187">
          <cell r="D187">
            <v>42.3</v>
          </cell>
          <cell r="I187">
            <v>7.88</v>
          </cell>
          <cell r="J187">
            <v>7.88</v>
          </cell>
          <cell r="L187">
            <v>36.799999999999997</v>
          </cell>
        </row>
        <row r="188">
          <cell r="D188">
            <v>43.8</v>
          </cell>
          <cell r="I188">
            <v>7.99</v>
          </cell>
          <cell r="J188">
            <v>7.99</v>
          </cell>
          <cell r="L188">
            <v>36.700000000000003</v>
          </cell>
        </row>
        <row r="189">
          <cell r="D189">
            <v>41.6</v>
          </cell>
          <cell r="I189">
            <v>7.39</v>
          </cell>
          <cell r="J189">
            <v>7.39</v>
          </cell>
          <cell r="L189">
            <v>36.5</v>
          </cell>
        </row>
        <row r="190">
          <cell r="D190">
            <v>41.7</v>
          </cell>
          <cell r="I190">
            <v>7.38</v>
          </cell>
          <cell r="J190">
            <v>7.38</v>
          </cell>
          <cell r="L190">
            <v>36.4</v>
          </cell>
        </row>
        <row r="191">
          <cell r="D191">
            <v>41.3</v>
          </cell>
          <cell r="I191">
            <v>7.39</v>
          </cell>
          <cell r="J191">
            <v>7.39</v>
          </cell>
          <cell r="L191">
            <v>39.299999999999997</v>
          </cell>
        </row>
        <row r="192">
          <cell r="D192">
            <v>42.8</v>
          </cell>
          <cell r="I192">
            <v>7.64</v>
          </cell>
          <cell r="J192">
            <v>7.64</v>
          </cell>
          <cell r="L192">
            <v>38.5</v>
          </cell>
        </row>
        <row r="193">
          <cell r="D193">
            <v>42.2</v>
          </cell>
          <cell r="I193">
            <v>7.5</v>
          </cell>
          <cell r="J193">
            <v>7.5</v>
          </cell>
          <cell r="L193">
            <v>37</v>
          </cell>
        </row>
        <row r="194">
          <cell r="D194">
            <v>43.6</v>
          </cell>
          <cell r="I194">
            <v>7.35</v>
          </cell>
          <cell r="J194">
            <v>7.35</v>
          </cell>
          <cell r="L194">
            <v>33.799999999999997</v>
          </cell>
        </row>
        <row r="195">
          <cell r="D195">
            <v>43</v>
          </cell>
          <cell r="I195">
            <v>7.8</v>
          </cell>
          <cell r="J195">
            <v>7.8</v>
          </cell>
          <cell r="L195">
            <v>35.9</v>
          </cell>
        </row>
        <row r="196">
          <cell r="D196">
            <v>43.8</v>
          </cell>
          <cell r="I196">
            <v>7.88</v>
          </cell>
          <cell r="J196">
            <v>7.88</v>
          </cell>
          <cell r="L196">
            <v>36.1</v>
          </cell>
        </row>
        <row r="197">
          <cell r="D197">
            <v>44</v>
          </cell>
          <cell r="I197">
            <v>7.79</v>
          </cell>
          <cell r="J197">
            <v>7.79</v>
          </cell>
          <cell r="L197">
            <v>35.9</v>
          </cell>
        </row>
        <row r="198">
          <cell r="D198">
            <v>42</v>
          </cell>
          <cell r="I198">
            <v>7.63</v>
          </cell>
          <cell r="J198">
            <v>7.63</v>
          </cell>
          <cell r="L198">
            <v>36.4</v>
          </cell>
        </row>
        <row r="199">
          <cell r="D199">
            <v>41.8</v>
          </cell>
          <cell r="I199">
            <v>7.73</v>
          </cell>
          <cell r="J199">
            <v>7.73</v>
          </cell>
          <cell r="L199">
            <v>37.6</v>
          </cell>
        </row>
        <row r="200">
          <cell r="D200">
            <v>42.5</v>
          </cell>
          <cell r="I200">
            <v>7.61</v>
          </cell>
          <cell r="J200">
            <v>7.61</v>
          </cell>
          <cell r="L200">
            <v>34.799999999999997</v>
          </cell>
        </row>
        <row r="201">
          <cell r="D201">
            <v>41</v>
          </cell>
          <cell r="I201">
            <v>7.28</v>
          </cell>
          <cell r="J201">
            <v>7.28</v>
          </cell>
          <cell r="L201">
            <v>39</v>
          </cell>
        </row>
        <row r="202">
          <cell r="D202">
            <v>41</v>
          </cell>
          <cell r="I202">
            <v>7.79</v>
          </cell>
          <cell r="J202">
            <v>7.79</v>
          </cell>
          <cell r="L202">
            <v>38.1</v>
          </cell>
        </row>
        <row r="203">
          <cell r="D203">
            <v>42.1</v>
          </cell>
          <cell r="I203">
            <v>7.51</v>
          </cell>
          <cell r="J203">
            <v>7.51</v>
          </cell>
          <cell r="L203">
            <v>36</v>
          </cell>
        </row>
        <row r="204">
          <cell r="D204">
            <v>43.4</v>
          </cell>
          <cell r="I204">
            <v>8.73</v>
          </cell>
          <cell r="J204">
            <v>8.73</v>
          </cell>
          <cell r="L204">
            <v>38.200000000000003</v>
          </cell>
        </row>
        <row r="205">
          <cell r="D205">
            <v>42.9</v>
          </cell>
          <cell r="I205">
            <v>8.35</v>
          </cell>
          <cell r="J205">
            <v>8.35</v>
          </cell>
          <cell r="L205">
            <v>40.1</v>
          </cell>
        </row>
        <row r="206">
          <cell r="D206">
            <v>43</v>
          </cell>
          <cell r="I206">
            <v>8.6999999999999993</v>
          </cell>
          <cell r="J206">
            <v>8.6999999999999993</v>
          </cell>
          <cell r="L206">
            <v>42.2</v>
          </cell>
        </row>
        <row r="207">
          <cell r="D207">
            <v>42.3</v>
          </cell>
          <cell r="I207">
            <v>8.2200000000000006</v>
          </cell>
          <cell r="J207">
            <v>8.2200000000000006</v>
          </cell>
          <cell r="L207">
            <v>41.4</v>
          </cell>
        </row>
        <row r="208">
          <cell r="D208">
            <v>43.2</v>
          </cell>
          <cell r="I208">
            <v>7.85</v>
          </cell>
          <cell r="J208">
            <v>7.85</v>
          </cell>
          <cell r="L208">
            <v>37.299999999999997</v>
          </cell>
        </row>
        <row r="209">
          <cell r="D209">
            <v>44.7</v>
          </cell>
          <cell r="I209">
            <v>7.6</v>
          </cell>
          <cell r="J209">
            <v>7.6</v>
          </cell>
          <cell r="L209">
            <v>33.299999999999997</v>
          </cell>
        </row>
        <row r="210">
          <cell r="D210">
            <v>42.8</v>
          </cell>
          <cell r="I210">
            <v>7.35</v>
          </cell>
          <cell r="J210">
            <v>7.35</v>
          </cell>
          <cell r="L210">
            <v>36.700000000000003</v>
          </cell>
        </row>
        <row r="211">
          <cell r="D211">
            <v>42.9</v>
          </cell>
          <cell r="I211">
            <v>7.79</v>
          </cell>
          <cell r="J211">
            <v>7.79</v>
          </cell>
          <cell r="L211">
            <v>36</v>
          </cell>
        </row>
        <row r="212">
          <cell r="D212">
            <v>44.4</v>
          </cell>
          <cell r="I212">
            <v>8.0500000000000007</v>
          </cell>
          <cell r="J212">
            <v>8.0500000000000007</v>
          </cell>
          <cell r="L212">
            <v>36</v>
          </cell>
        </row>
        <row r="213">
          <cell r="D213">
            <v>44.2</v>
          </cell>
          <cell r="I213">
            <v>8.02</v>
          </cell>
          <cell r="J213">
            <v>8.02</v>
          </cell>
          <cell r="L213">
            <v>35.200000000000003</v>
          </cell>
        </row>
        <row r="214">
          <cell r="D214">
            <v>41.9</v>
          </cell>
          <cell r="I214">
            <v>7.7</v>
          </cell>
          <cell r="J214">
            <v>7.7</v>
          </cell>
          <cell r="L214">
            <v>39.1</v>
          </cell>
        </row>
        <row r="215">
          <cell r="D215">
            <v>42.3</v>
          </cell>
          <cell r="I215">
            <v>7.72</v>
          </cell>
          <cell r="J215">
            <v>7.72</v>
          </cell>
          <cell r="L215">
            <v>39.200000000000003</v>
          </cell>
        </row>
        <row r="216">
          <cell r="D216">
            <v>42.4</v>
          </cell>
          <cell r="I216">
            <v>7.44</v>
          </cell>
          <cell r="J216">
            <v>7.44</v>
          </cell>
          <cell r="L216">
            <v>36.799999999999997</v>
          </cell>
        </row>
        <row r="217">
          <cell r="D217">
            <v>41.4</v>
          </cell>
          <cell r="I217">
            <v>7.39</v>
          </cell>
          <cell r="J217">
            <v>7.39</v>
          </cell>
          <cell r="L217">
            <v>38.299999999999997</v>
          </cell>
        </row>
        <row r="218">
          <cell r="D218">
            <v>43</v>
          </cell>
          <cell r="I218">
            <v>7.86</v>
          </cell>
          <cell r="J218">
            <v>7.86</v>
          </cell>
          <cell r="L218">
            <v>38</v>
          </cell>
        </row>
        <row r="219">
          <cell r="D219">
            <v>44.72</v>
          </cell>
          <cell r="I219">
            <v>7.76</v>
          </cell>
          <cell r="J219">
            <v>7.76</v>
          </cell>
          <cell r="L219">
            <v>41.22</v>
          </cell>
        </row>
        <row r="220">
          <cell r="D220">
            <v>42.6</v>
          </cell>
          <cell r="I220">
            <v>6.33</v>
          </cell>
          <cell r="J220">
            <v>8.1280000000000001</v>
          </cell>
          <cell r="L220">
            <v>41.7</v>
          </cell>
        </row>
        <row r="221">
          <cell r="D221">
            <v>43.35</v>
          </cell>
          <cell r="I221">
            <v>7.9</v>
          </cell>
          <cell r="J221">
            <v>7.9</v>
          </cell>
          <cell r="L221">
            <v>38</v>
          </cell>
        </row>
        <row r="222">
          <cell r="D222">
            <v>41.21</v>
          </cell>
          <cell r="I222">
            <v>12.51</v>
          </cell>
          <cell r="J222">
            <v>12.51</v>
          </cell>
          <cell r="L222">
            <v>35.380000000000003</v>
          </cell>
        </row>
        <row r="223">
          <cell r="D223">
            <v>44.5</v>
          </cell>
          <cell r="I223">
            <v>4.7</v>
          </cell>
          <cell r="J223">
            <v>7.2172000000000001</v>
          </cell>
          <cell r="L223">
            <v>39.520000000000003</v>
          </cell>
        </row>
        <row r="224">
          <cell r="D224">
            <v>42.44</v>
          </cell>
          <cell r="I224">
            <v>7.2</v>
          </cell>
          <cell r="J224">
            <v>8.8631499999999992</v>
          </cell>
          <cell r="L224">
            <v>42.7</v>
          </cell>
        </row>
        <row r="225">
          <cell r="D225">
            <v>43.66</v>
          </cell>
          <cell r="I225">
            <v>5.6</v>
          </cell>
          <cell r="J225">
            <v>8.09023</v>
          </cell>
          <cell r="L225">
            <v>40.200000000000003</v>
          </cell>
        </row>
        <row r="226">
          <cell r="D226">
            <v>44.04</v>
          </cell>
          <cell r="I226">
            <v>8.09</v>
          </cell>
          <cell r="J226">
            <v>8.09</v>
          </cell>
          <cell r="L226">
            <v>38.9</v>
          </cell>
        </row>
        <row r="227">
          <cell r="D227">
            <v>44.87</v>
          </cell>
          <cell r="I227">
            <v>7.22</v>
          </cell>
          <cell r="J227">
            <v>7.22</v>
          </cell>
          <cell r="L227">
            <v>41.63</v>
          </cell>
        </row>
        <row r="228">
          <cell r="D228">
            <v>45.57</v>
          </cell>
          <cell r="I228">
            <v>6.83</v>
          </cell>
          <cell r="J228">
            <v>6.83</v>
          </cell>
          <cell r="L228">
            <v>39.479999999999997</v>
          </cell>
        </row>
        <row r="229">
          <cell r="D229">
            <v>44.62</v>
          </cell>
          <cell r="I229">
            <v>8.14</v>
          </cell>
          <cell r="J229">
            <v>8.14</v>
          </cell>
          <cell r="L229">
            <v>42.52</v>
          </cell>
        </row>
        <row r="230">
          <cell r="D230">
            <v>45</v>
          </cell>
          <cell r="I230">
            <v>7.43</v>
          </cell>
          <cell r="J230">
            <v>7.43</v>
          </cell>
          <cell r="L230">
            <v>37.119999999999997</v>
          </cell>
        </row>
        <row r="231">
          <cell r="D231">
            <v>44.95</v>
          </cell>
          <cell r="I231">
            <v>8.0399999999999991</v>
          </cell>
          <cell r="J231">
            <v>8.0399999999999991</v>
          </cell>
          <cell r="L231">
            <v>37.1</v>
          </cell>
        </row>
        <row r="232">
          <cell r="D232">
            <v>45.15</v>
          </cell>
          <cell r="I232">
            <v>8.2100000000000009</v>
          </cell>
          <cell r="J232">
            <v>8.2100000000000009</v>
          </cell>
          <cell r="L232">
            <v>37.549999999999997</v>
          </cell>
        </row>
        <row r="233">
          <cell r="D233">
            <v>44.56</v>
          </cell>
          <cell r="I233">
            <v>8.1999999999999993</v>
          </cell>
          <cell r="J233">
            <v>8.1999999999999993</v>
          </cell>
          <cell r="L233">
            <v>38.659999999999997</v>
          </cell>
        </row>
        <row r="234">
          <cell r="D234">
            <v>44.3</v>
          </cell>
          <cell r="I234">
            <v>7.96</v>
          </cell>
          <cell r="J234">
            <v>7.96</v>
          </cell>
          <cell r="L234">
            <v>41.8</v>
          </cell>
        </row>
        <row r="235">
          <cell r="D235">
            <v>43.65</v>
          </cell>
          <cell r="I235">
            <v>8.23</v>
          </cell>
          <cell r="J235">
            <v>8.23</v>
          </cell>
          <cell r="L235">
            <v>42.45</v>
          </cell>
        </row>
        <row r="236">
          <cell r="D236">
            <v>43.95</v>
          </cell>
          <cell r="I236">
            <v>7.82</v>
          </cell>
          <cell r="J236">
            <v>7.82</v>
          </cell>
          <cell r="L236">
            <v>44.51</v>
          </cell>
        </row>
        <row r="237">
          <cell r="D237">
            <v>43.3</v>
          </cell>
          <cell r="I237">
            <v>8.02</v>
          </cell>
          <cell r="J237">
            <v>8.02</v>
          </cell>
          <cell r="L237">
            <v>45.06</v>
          </cell>
        </row>
        <row r="238">
          <cell r="D238">
            <v>42.55</v>
          </cell>
          <cell r="J238">
            <v>7.8372580000000012</v>
          </cell>
          <cell r="L238">
            <v>43.04</v>
          </cell>
        </row>
        <row r="239">
          <cell r="D239">
            <v>42.75</v>
          </cell>
          <cell r="J239">
            <v>7.8642520000000005</v>
          </cell>
          <cell r="L239">
            <v>39.74</v>
          </cell>
        </row>
        <row r="240">
          <cell r="D240">
            <v>42.14</v>
          </cell>
          <cell r="J240">
            <v>7.5763160000000003</v>
          </cell>
          <cell r="L240">
            <v>41.56</v>
          </cell>
        </row>
        <row r="241">
          <cell r="D241">
            <v>40.340000000000003</v>
          </cell>
          <cell r="J241">
            <v>7.2523880000000007</v>
          </cell>
          <cell r="L241">
            <v>40.58</v>
          </cell>
        </row>
        <row r="242">
          <cell r="D242">
            <v>42.73</v>
          </cell>
          <cell r="J242">
            <v>7.5673180000000002</v>
          </cell>
          <cell r="L242">
            <v>41.52</v>
          </cell>
        </row>
        <row r="243">
          <cell r="D243">
            <v>41.1</v>
          </cell>
          <cell r="J243">
            <v>7.4773380000000005</v>
          </cell>
          <cell r="L243">
            <v>37.880000000000003</v>
          </cell>
        </row>
        <row r="244">
          <cell r="D244">
            <v>40.78</v>
          </cell>
          <cell r="J244">
            <v>7.8732500000000005</v>
          </cell>
          <cell r="L244">
            <v>38.93</v>
          </cell>
        </row>
        <row r="245">
          <cell r="D245">
            <v>41.69</v>
          </cell>
          <cell r="J245">
            <v>7.7112860000000003</v>
          </cell>
          <cell r="L245">
            <v>41.38</v>
          </cell>
        </row>
        <row r="246">
          <cell r="D246">
            <v>41.59</v>
          </cell>
          <cell r="J246">
            <v>7.3513660000000005</v>
          </cell>
          <cell r="L246">
            <v>40.69</v>
          </cell>
        </row>
        <row r="247">
          <cell r="D247">
            <v>41.86</v>
          </cell>
          <cell r="J247">
            <v>7.6213060000000006</v>
          </cell>
          <cell r="L247">
            <v>41.21</v>
          </cell>
        </row>
        <row r="248">
          <cell r="D248">
            <v>41.53</v>
          </cell>
          <cell r="J248">
            <v>8.1071980000000003</v>
          </cell>
          <cell r="L248">
            <v>40.72</v>
          </cell>
        </row>
        <row r="249">
          <cell r="D249">
            <v>42.02</v>
          </cell>
          <cell r="J249">
            <v>7.6752940000000001</v>
          </cell>
          <cell r="L249">
            <v>42.37</v>
          </cell>
        </row>
        <row r="250">
          <cell r="D250">
            <v>43.53</v>
          </cell>
          <cell r="J250">
            <v>7.7292820000000004</v>
          </cell>
          <cell r="L250">
            <v>42.35</v>
          </cell>
        </row>
        <row r="251">
          <cell r="D251">
            <v>40.83</v>
          </cell>
          <cell r="J251">
            <v>8.4491220000000009</v>
          </cell>
          <cell r="L251">
            <v>41.54</v>
          </cell>
        </row>
        <row r="252">
          <cell r="D252">
            <v>42.57</v>
          </cell>
          <cell r="J252">
            <v>7.8732500000000005</v>
          </cell>
          <cell r="L252">
            <v>37.1</v>
          </cell>
        </row>
        <row r="253">
          <cell r="D253">
            <v>42.72</v>
          </cell>
          <cell r="J253">
            <v>8.1701840000000008</v>
          </cell>
          <cell r="L253">
            <v>39.04</v>
          </cell>
        </row>
        <row r="254">
          <cell r="D254">
            <v>43.07</v>
          </cell>
          <cell r="J254">
            <v>7.9002439999999998</v>
          </cell>
          <cell r="L254">
            <v>39.54</v>
          </cell>
        </row>
        <row r="255">
          <cell r="D255">
            <v>42.32</v>
          </cell>
          <cell r="J255">
            <v>7.9182400000000008</v>
          </cell>
          <cell r="L255">
            <v>37.369999999999997</v>
          </cell>
        </row>
        <row r="256">
          <cell r="D256">
            <v>42.95</v>
          </cell>
          <cell r="J256">
            <v>7.9902240000000013</v>
          </cell>
          <cell r="L256">
            <v>38.22</v>
          </cell>
        </row>
        <row r="257">
          <cell r="D257">
            <v>40.92</v>
          </cell>
          <cell r="J257">
            <v>7.4863360000000005</v>
          </cell>
          <cell r="L257">
            <v>36.5</v>
          </cell>
        </row>
        <row r="258">
          <cell r="D258">
            <v>41.96</v>
          </cell>
          <cell r="J258">
            <v>7.4053540000000009</v>
          </cell>
          <cell r="L258">
            <v>36.65</v>
          </cell>
        </row>
        <row r="259">
          <cell r="D259">
            <v>42.5</v>
          </cell>
          <cell r="J259">
            <v>7.4593419999999995</v>
          </cell>
          <cell r="L259">
            <v>37</v>
          </cell>
        </row>
        <row r="260">
          <cell r="D260">
            <v>42.43</v>
          </cell>
          <cell r="J260">
            <v>7.549322000000001</v>
          </cell>
          <cell r="L260">
            <v>36.97</v>
          </cell>
        </row>
        <row r="261">
          <cell r="D261">
            <v>41.9</v>
          </cell>
          <cell r="J261">
            <v>7.6932900000000011</v>
          </cell>
          <cell r="L261">
            <v>36.76</v>
          </cell>
        </row>
        <row r="262">
          <cell r="D262">
            <v>42.12</v>
          </cell>
          <cell r="J262">
            <v>7.6932900000000011</v>
          </cell>
          <cell r="L262">
            <v>37.85</v>
          </cell>
        </row>
        <row r="263">
          <cell r="D263">
            <v>43.27</v>
          </cell>
          <cell r="J263">
            <v>7.6393020000000007</v>
          </cell>
          <cell r="L263">
            <v>36.33</v>
          </cell>
        </row>
        <row r="264">
          <cell r="D264">
            <v>41.87</v>
          </cell>
          <cell r="J264">
            <v>8.0442119999999999</v>
          </cell>
          <cell r="L264">
            <v>37.68</v>
          </cell>
        </row>
        <row r="265">
          <cell r="D265">
            <v>42.35</v>
          </cell>
          <cell r="J265">
            <v>7.9002439999999998</v>
          </cell>
          <cell r="L265">
            <v>38.840000000000003</v>
          </cell>
        </row>
        <row r="266">
          <cell r="D266">
            <v>42.21</v>
          </cell>
          <cell r="J266">
            <v>7.549322000000001</v>
          </cell>
          <cell r="L266">
            <v>37.590000000000003</v>
          </cell>
        </row>
        <row r="267">
          <cell r="D267">
            <v>41.37</v>
          </cell>
          <cell r="J267">
            <v>7.7202840000000004</v>
          </cell>
          <cell r="L267">
            <v>36.869999999999997</v>
          </cell>
        </row>
        <row r="268">
          <cell r="D268">
            <v>42.34</v>
          </cell>
          <cell r="J268">
            <v>7.7742720000000007</v>
          </cell>
          <cell r="L268">
            <v>38.229999999999997</v>
          </cell>
        </row>
        <row r="269">
          <cell r="D269">
            <v>42.34</v>
          </cell>
          <cell r="J269">
            <v>7.7742720000000007</v>
          </cell>
          <cell r="L269">
            <v>38.93</v>
          </cell>
        </row>
        <row r="270">
          <cell r="D270">
            <v>43.19</v>
          </cell>
          <cell r="J270">
            <v>7.6393020000000007</v>
          </cell>
          <cell r="L270">
            <v>38.369999999999997</v>
          </cell>
        </row>
        <row r="271">
          <cell r="D271">
            <v>41.78</v>
          </cell>
          <cell r="J271">
            <v>7.5943119999999995</v>
          </cell>
          <cell r="L271">
            <v>35.35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449"/>
  <sheetViews>
    <sheetView tabSelected="1" workbookViewId="0">
      <pane xSplit="2" ySplit="1" topLeftCell="BN2" activePane="bottomRight" state="frozen"/>
      <selection activeCell="A1436" sqref="A1436"/>
      <selection pane="topRight" activeCell="A1436" sqref="A1436"/>
      <selection pane="bottomLeft" activeCell="A1436" sqref="A1436"/>
      <selection pane="bottomRight" activeCell="A680" sqref="A680"/>
    </sheetView>
  </sheetViews>
  <sheetFormatPr defaultColWidth="6.85546875" defaultRowHeight="12"/>
  <cols>
    <col min="1" max="1" width="26.42578125" style="7" customWidth="1"/>
    <col min="2" max="2" width="17.140625" style="7" bestFit="1" customWidth="1"/>
    <col min="3" max="3" width="10.42578125" style="12" bestFit="1" customWidth="1"/>
    <col min="4" max="15" width="8.7109375" style="8" customWidth="1"/>
    <col min="16" max="16" width="8.7109375" style="21" customWidth="1"/>
    <col min="17" max="18" width="8.7109375" style="8" customWidth="1"/>
    <col min="19" max="83" width="8.7109375" style="9" customWidth="1"/>
    <col min="84" max="16384" width="6.85546875" style="12"/>
  </cols>
  <sheetData>
    <row r="1" spans="1:83" ht="22.5" customHeight="1">
      <c r="A1" s="7" t="s">
        <v>1401</v>
      </c>
      <c r="B1" s="5" t="s">
        <v>1400</v>
      </c>
      <c r="C1" s="4" t="s">
        <v>1399</v>
      </c>
      <c r="D1" s="2" t="s">
        <v>1398</v>
      </c>
      <c r="E1" s="2" t="s">
        <v>1397</v>
      </c>
      <c r="F1" s="2" t="s">
        <v>1396</v>
      </c>
      <c r="G1" s="2" t="s">
        <v>1395</v>
      </c>
      <c r="H1" s="2" t="s">
        <v>1394</v>
      </c>
      <c r="I1" s="2" t="s">
        <v>1393</v>
      </c>
      <c r="J1" s="2" t="s">
        <v>1392</v>
      </c>
      <c r="K1" s="2" t="s">
        <v>1391</v>
      </c>
      <c r="L1" s="2" t="s">
        <v>1390</v>
      </c>
      <c r="M1" s="2" t="s">
        <v>1389</v>
      </c>
      <c r="N1" s="2" t="s">
        <v>1388</v>
      </c>
      <c r="O1" s="2" t="s">
        <v>1387</v>
      </c>
      <c r="P1" s="3" t="s">
        <v>1386</v>
      </c>
      <c r="Q1" s="2" t="s">
        <v>1385</v>
      </c>
      <c r="R1" s="2" t="s">
        <v>1384</v>
      </c>
      <c r="S1" s="1" t="s">
        <v>1383</v>
      </c>
      <c r="T1" s="1" t="s">
        <v>1382</v>
      </c>
      <c r="U1" s="1" t="s">
        <v>1381</v>
      </c>
      <c r="V1" s="1" t="s">
        <v>1380</v>
      </c>
      <c r="W1" s="1" t="s">
        <v>1379</v>
      </c>
      <c r="X1" s="1" t="s">
        <v>1378</v>
      </c>
      <c r="Y1" s="1" t="s">
        <v>1377</v>
      </c>
      <c r="Z1" s="1" t="s">
        <v>1376</v>
      </c>
      <c r="AA1" s="1" t="s">
        <v>1375</v>
      </c>
      <c r="AB1" s="1" t="s">
        <v>1374</v>
      </c>
      <c r="AC1" s="1" t="s">
        <v>1373</v>
      </c>
      <c r="AD1" s="1" t="s">
        <v>1372</v>
      </c>
      <c r="AE1" s="1" t="s">
        <v>1371</v>
      </c>
      <c r="AF1" s="1" t="s">
        <v>1370</v>
      </c>
      <c r="AG1" s="1" t="s">
        <v>1369</v>
      </c>
      <c r="AH1" s="1" t="s">
        <v>1368</v>
      </c>
      <c r="AI1" s="1" t="s">
        <v>1367</v>
      </c>
      <c r="AJ1" s="1" t="s">
        <v>1366</v>
      </c>
      <c r="AK1" s="1" t="s">
        <v>1365</v>
      </c>
      <c r="AL1" s="1" t="s">
        <v>1364</v>
      </c>
      <c r="AM1" s="1" t="s">
        <v>1363</v>
      </c>
      <c r="AN1" s="1" t="s">
        <v>1362</v>
      </c>
      <c r="AO1" s="1" t="s">
        <v>1361</v>
      </c>
      <c r="AP1" s="1" t="s">
        <v>1360</v>
      </c>
      <c r="AQ1" s="1" t="s">
        <v>1359</v>
      </c>
      <c r="AR1" s="1" t="s">
        <v>1358</v>
      </c>
      <c r="AS1" s="1" t="s">
        <v>1357</v>
      </c>
      <c r="AT1" s="1" t="s">
        <v>1356</v>
      </c>
      <c r="AU1" s="1" t="s">
        <v>1355</v>
      </c>
      <c r="AV1" s="1" t="s">
        <v>1354</v>
      </c>
      <c r="AW1" s="1" t="s">
        <v>1353</v>
      </c>
      <c r="AX1" s="1" t="s">
        <v>1352</v>
      </c>
      <c r="AY1" s="1" t="s">
        <v>1351</v>
      </c>
      <c r="AZ1" s="1" t="s">
        <v>1350</v>
      </c>
      <c r="BA1" s="1" t="s">
        <v>1349</v>
      </c>
      <c r="BB1" s="1" t="s">
        <v>1348</v>
      </c>
      <c r="BC1" s="1" t="s">
        <v>1347</v>
      </c>
      <c r="BD1" s="1" t="s">
        <v>1346</v>
      </c>
      <c r="BE1" s="1" t="s">
        <v>1345</v>
      </c>
      <c r="BF1" s="1" t="s">
        <v>1344</v>
      </c>
      <c r="BG1" s="1" t="s">
        <v>1343</v>
      </c>
      <c r="BH1" s="1" t="s">
        <v>1342</v>
      </c>
      <c r="BI1" s="1" t="s">
        <v>1341</v>
      </c>
      <c r="BJ1" s="1" t="s">
        <v>1340</v>
      </c>
      <c r="BK1" s="1" t="s">
        <v>1339</v>
      </c>
      <c r="BL1" s="9" t="s">
        <v>1338</v>
      </c>
      <c r="BM1" s="9" t="s">
        <v>1337</v>
      </c>
      <c r="BN1" s="9" t="s">
        <v>1336</v>
      </c>
      <c r="BO1" s="9" t="s">
        <v>1335</v>
      </c>
      <c r="BP1" s="9" t="s">
        <v>1334</v>
      </c>
      <c r="BQ1" s="9" t="s">
        <v>1333</v>
      </c>
      <c r="BR1" s="9" t="s">
        <v>1332</v>
      </c>
      <c r="BS1" s="9" t="s">
        <v>1331</v>
      </c>
      <c r="BT1" s="9" t="s">
        <v>1330</v>
      </c>
      <c r="BU1" s="9" t="s">
        <v>1329</v>
      </c>
      <c r="BV1" s="9" t="s">
        <v>1328</v>
      </c>
      <c r="BW1" s="9" t="s">
        <v>1327</v>
      </c>
      <c r="BX1" s="9" t="s">
        <v>1326</v>
      </c>
      <c r="BY1" s="9" t="s">
        <v>1325</v>
      </c>
      <c r="BZ1" s="9" t="s">
        <v>1324</v>
      </c>
      <c r="CA1" s="9" t="s">
        <v>1323</v>
      </c>
      <c r="CB1" s="9" t="s">
        <v>1322</v>
      </c>
      <c r="CC1" s="9" t="s">
        <v>1321</v>
      </c>
      <c r="CD1" s="9" t="s">
        <v>1320</v>
      </c>
      <c r="CE1" s="9" t="s">
        <v>1319</v>
      </c>
    </row>
    <row r="2" spans="1:83" ht="12.75">
      <c r="A2" s="7" t="s">
        <v>2127</v>
      </c>
      <c r="B2" s="5" t="s">
        <v>1318</v>
      </c>
      <c r="C2" s="4" t="s">
        <v>801</v>
      </c>
      <c r="D2" s="2">
        <v>43.5</v>
      </c>
      <c r="E2" s="2">
        <v>0.12010008340283568</v>
      </c>
      <c r="F2" s="2">
        <v>4.4577777777777774</v>
      </c>
      <c r="G2" s="2">
        <v>0.53489070000000005</v>
      </c>
      <c r="H2" s="2"/>
      <c r="I2" s="2">
        <v>8.1385714285714279</v>
      </c>
      <c r="J2" s="2">
        <f t="shared" ref="J2:J7" si="0">(0.8998*H2)+I2</f>
        <v>8.1385714285714279</v>
      </c>
      <c r="K2" s="2">
        <v>0.13039999999999999</v>
      </c>
      <c r="L2" s="2">
        <v>39.636625514403285</v>
      </c>
      <c r="M2" s="2">
        <v>0.28633500000000001</v>
      </c>
      <c r="N2" s="2">
        <v>3.0358354114713215</v>
      </c>
      <c r="O2" s="2">
        <v>0.34591304347826085</v>
      </c>
      <c r="P2" s="3">
        <v>1.1999999999999999E-3</v>
      </c>
      <c r="Q2" s="2">
        <v>1.0800000000000001E-2</v>
      </c>
      <c r="R2" s="2">
        <v>100.19844895910491</v>
      </c>
      <c r="S2" s="1">
        <v>1.62</v>
      </c>
      <c r="T2" s="1"/>
      <c r="U2" s="1">
        <v>0.44</v>
      </c>
      <c r="V2" s="1"/>
      <c r="W2" s="1">
        <v>7.7</v>
      </c>
      <c r="X2" s="1"/>
      <c r="Y2" s="1">
        <v>1.93</v>
      </c>
      <c r="Z2" s="1">
        <v>14.7</v>
      </c>
      <c r="AA2" s="1">
        <v>75</v>
      </c>
      <c r="AB2" s="1">
        <v>3660</v>
      </c>
      <c r="AC2" s="1">
        <v>106</v>
      </c>
      <c r="AD2" s="1">
        <v>2250</v>
      </c>
      <c r="AE2" s="1">
        <v>6.4</v>
      </c>
      <c r="AF2" s="1">
        <v>46.1</v>
      </c>
      <c r="AG2" s="1">
        <v>2.4300000000000002</v>
      </c>
      <c r="AH2" s="1">
        <v>1.0900000000000001</v>
      </c>
      <c r="AI2" s="1">
        <v>0.18</v>
      </c>
      <c r="AJ2" s="1">
        <v>0.25</v>
      </c>
      <c r="AK2" s="1">
        <v>2.1999999999999999E-2</v>
      </c>
      <c r="AL2" s="1">
        <v>7.4999999999999997E-2</v>
      </c>
      <c r="AM2" s="1">
        <v>8.9</v>
      </c>
      <c r="AN2" s="1"/>
      <c r="AO2" s="1"/>
      <c r="AP2" s="1"/>
      <c r="AQ2" s="1"/>
      <c r="AR2" s="1"/>
      <c r="AS2" s="1"/>
      <c r="AT2" s="1"/>
      <c r="AU2" s="1">
        <v>3.4299999999999997E-2</v>
      </c>
      <c r="AV2" s="1">
        <v>3.73E-2</v>
      </c>
      <c r="AW2" s="1">
        <v>1.41E-2</v>
      </c>
      <c r="AX2" s="1">
        <v>5.2700000000000004E-2</v>
      </c>
      <c r="AY2" s="1">
        <v>1.4999999999999999E-2</v>
      </c>
      <c r="AZ2" s="1">
        <v>3.8E-3</v>
      </c>
      <c r="BA2" s="1"/>
      <c r="BB2" s="1">
        <v>1.5300000000000001E-3</v>
      </c>
      <c r="BC2" s="1">
        <v>2.2999999999999998</v>
      </c>
      <c r="BD2" s="1">
        <v>0.18</v>
      </c>
      <c r="BE2" s="1">
        <v>0.69</v>
      </c>
      <c r="BF2" s="1">
        <v>0.11</v>
      </c>
      <c r="BG2" s="1">
        <v>1.28</v>
      </c>
      <c r="BH2" s="1">
        <v>0.27</v>
      </c>
      <c r="BI2" s="1">
        <v>0.1</v>
      </c>
      <c r="BJ2" s="1">
        <v>0.38</v>
      </c>
      <c r="BK2" s="1">
        <v>7.4999999999999997E-2</v>
      </c>
      <c r="BL2" s="9">
        <v>0.54</v>
      </c>
      <c r="BM2" s="9">
        <v>0.12</v>
      </c>
      <c r="BN2" s="9">
        <v>0.37</v>
      </c>
      <c r="BP2" s="9">
        <v>0.37</v>
      </c>
      <c r="BQ2" s="9">
        <v>5.6000000000000001E-2</v>
      </c>
      <c r="BR2" s="9">
        <v>0.15</v>
      </c>
      <c r="BT2" s="9">
        <v>8.8999999999999999E-3</v>
      </c>
      <c r="BU2" s="9">
        <v>0.08</v>
      </c>
      <c r="BV2" s="9">
        <v>8.4499999999999993</v>
      </c>
      <c r="BW2" s="9">
        <v>3.67</v>
      </c>
      <c r="BY2" s="9">
        <v>0.67</v>
      </c>
      <c r="CE2" s="9">
        <v>9.1000000000000004E-3</v>
      </c>
    </row>
    <row r="3" spans="1:83" ht="12.75">
      <c r="B3" s="5" t="s">
        <v>1317</v>
      </c>
      <c r="C3" s="4" t="s">
        <v>801</v>
      </c>
      <c r="D3" s="2">
        <v>44.057142857142857</v>
      </c>
      <c r="E3" s="2">
        <v>6.0050041701417839E-2</v>
      </c>
      <c r="F3" s="2">
        <v>2.5877777777777777</v>
      </c>
      <c r="G3" s="2">
        <v>0.46766400000000002</v>
      </c>
      <c r="H3" s="2"/>
      <c r="I3" s="2">
        <v>7.8814285714285717</v>
      </c>
      <c r="J3" s="2">
        <f t="shared" si="0"/>
        <v>7.8814285714285717</v>
      </c>
      <c r="K3" s="2">
        <v>0.13170000000000001</v>
      </c>
      <c r="L3" s="2">
        <v>42.704732510288061</v>
      </c>
      <c r="M3" s="2">
        <v>0.30542399999999997</v>
      </c>
      <c r="N3" s="2">
        <v>2.7700249376558603</v>
      </c>
      <c r="O3" s="2">
        <v>0.24586956521739128</v>
      </c>
      <c r="P3" s="3">
        <v>4.1000000000000003E-3</v>
      </c>
      <c r="Q3" s="2">
        <v>6.4000000000000003E-3</v>
      </c>
      <c r="R3" s="2">
        <v>101.22231426121193</v>
      </c>
      <c r="S3" s="1">
        <v>1.5</v>
      </c>
      <c r="T3" s="1"/>
      <c r="U3" s="1">
        <v>0.64</v>
      </c>
      <c r="V3" s="1"/>
      <c r="W3" s="1">
        <v>12.6</v>
      </c>
      <c r="X3" s="1"/>
      <c r="Y3" s="1">
        <v>2</v>
      </c>
      <c r="Z3" s="1">
        <v>14.6</v>
      </c>
      <c r="AA3" s="1">
        <v>62.8</v>
      </c>
      <c r="AB3" s="1">
        <v>3200</v>
      </c>
      <c r="AC3" s="1">
        <v>114</v>
      </c>
      <c r="AD3" s="1">
        <v>2400</v>
      </c>
      <c r="AE3" s="1">
        <v>10</v>
      </c>
      <c r="AF3" s="1">
        <v>53</v>
      </c>
      <c r="AG3" s="1">
        <v>1.92</v>
      </c>
      <c r="AH3" s="1">
        <v>1.35</v>
      </c>
      <c r="AI3" s="1">
        <v>0.06</v>
      </c>
      <c r="AJ3" s="1"/>
      <c r="AK3" s="1">
        <v>1.2999999999999999E-2</v>
      </c>
      <c r="AL3" s="1">
        <v>8.2000000000000003E-2</v>
      </c>
      <c r="AM3" s="1">
        <v>6.29</v>
      </c>
      <c r="AN3" s="1">
        <v>1.68</v>
      </c>
      <c r="AO3" s="1">
        <v>3.12</v>
      </c>
      <c r="AP3" s="1">
        <v>0.35299999999999998</v>
      </c>
      <c r="AQ3" s="1"/>
      <c r="AR3" s="1"/>
      <c r="AS3" s="1"/>
      <c r="AT3" s="1"/>
      <c r="AU3" s="1"/>
      <c r="AV3" s="1"/>
      <c r="AW3" s="1">
        <v>9.4800000000000006E-3</v>
      </c>
      <c r="AX3" s="1">
        <v>9.2999999999999999E-2</v>
      </c>
      <c r="AY3" s="1">
        <v>3.5699999999999998E-3</v>
      </c>
      <c r="AZ3" s="1">
        <v>7.6E-3</v>
      </c>
      <c r="BA3" s="1"/>
      <c r="BB3" s="1">
        <v>1.6000000000000001E-3</v>
      </c>
      <c r="BC3" s="1">
        <v>3.4</v>
      </c>
      <c r="BD3" s="1">
        <v>0.21299999999999999</v>
      </c>
      <c r="BE3" s="1">
        <v>0.59299999999999997</v>
      </c>
      <c r="BF3" s="1">
        <v>8.5000000000000006E-2</v>
      </c>
      <c r="BG3" s="1">
        <v>0.40899999999999997</v>
      </c>
      <c r="BH3" s="1">
        <v>0.14199999999999999</v>
      </c>
      <c r="BI3" s="1">
        <v>5.0299999999999997E-2</v>
      </c>
      <c r="BJ3" s="1">
        <v>0.182</v>
      </c>
      <c r="BK3" s="1">
        <v>3.5999999999999997E-2</v>
      </c>
      <c r="BL3" s="9">
        <v>0.245</v>
      </c>
      <c r="BM3" s="9">
        <v>6.7000000000000004E-2</v>
      </c>
      <c r="BN3" s="9">
        <v>0.215</v>
      </c>
      <c r="BP3" s="9">
        <v>0.24099999999999999</v>
      </c>
      <c r="BQ3" s="9">
        <v>3.6999999999999998E-2</v>
      </c>
      <c r="BR3" s="9">
        <v>9.0999999999999998E-2</v>
      </c>
      <c r="BT3" s="9">
        <v>4.0000000000000001E-3</v>
      </c>
      <c r="BW3" s="9">
        <v>3.31</v>
      </c>
      <c r="BX3" s="9">
        <v>7</v>
      </c>
      <c r="BY3" s="9">
        <v>0.4</v>
      </c>
      <c r="CB3" s="9">
        <v>8.7999999999999995E-2</v>
      </c>
      <c r="CD3" s="9">
        <v>1.2999999999999999E-2</v>
      </c>
      <c r="CE3" s="9">
        <v>1.9E-2</v>
      </c>
    </row>
    <row r="4" spans="1:83" ht="12.75">
      <c r="B4" s="5" t="s">
        <v>1316</v>
      </c>
      <c r="C4" s="4" t="s">
        <v>801</v>
      </c>
      <c r="D4" s="2">
        <v>46.178571428571431</v>
      </c>
      <c r="E4" s="2">
        <v>0.15012510425354461</v>
      </c>
      <c r="F4" s="2">
        <v>4.08</v>
      </c>
      <c r="G4" s="2">
        <v>0.57420370500000006</v>
      </c>
      <c r="H4" s="2"/>
      <c r="I4" s="2">
        <v>7.56</v>
      </c>
      <c r="J4" s="2">
        <f t="shared" si="0"/>
        <v>7.56</v>
      </c>
      <c r="K4" s="2">
        <v>0.1265</v>
      </c>
      <c r="L4" s="2">
        <v>37.828930041152262</v>
      </c>
      <c r="M4" s="2">
        <v>0.25451999999999997</v>
      </c>
      <c r="N4" s="2">
        <v>3.637406483790524</v>
      </c>
      <c r="O4" s="2">
        <v>0.46121739130434786</v>
      </c>
      <c r="P4" s="3">
        <v>9.7000000000000005E-4</v>
      </c>
      <c r="Q4" s="2">
        <v>1.0500000000000001E-2</v>
      </c>
      <c r="R4" s="2">
        <v>100.86294415407211</v>
      </c>
      <c r="S4" s="1">
        <v>1.2</v>
      </c>
      <c r="T4" s="1"/>
      <c r="U4" s="1">
        <v>0.55000000000000004</v>
      </c>
      <c r="V4" s="1"/>
      <c r="W4" s="1">
        <v>10.6</v>
      </c>
      <c r="X4" s="1"/>
      <c r="Y4" s="1">
        <v>1.3</v>
      </c>
      <c r="Z4" s="1">
        <v>22</v>
      </c>
      <c r="AA4" s="1">
        <v>83.6</v>
      </c>
      <c r="AB4" s="1">
        <v>3929</v>
      </c>
      <c r="AC4" s="1">
        <v>102</v>
      </c>
      <c r="AD4" s="1">
        <v>2000</v>
      </c>
      <c r="AE4" s="1">
        <v>7.72</v>
      </c>
      <c r="AF4" s="1">
        <v>51.7</v>
      </c>
      <c r="AG4" s="1">
        <v>3.12</v>
      </c>
      <c r="AH4" s="1">
        <v>0.9</v>
      </c>
      <c r="AI4" s="1">
        <v>3.5999999999999997E-2</v>
      </c>
      <c r="AJ4" s="1">
        <v>2.1000000000000001E-2</v>
      </c>
      <c r="AK4" s="1">
        <v>1.2E-2</v>
      </c>
      <c r="AL4" s="1">
        <v>4.9000000000000002E-2</v>
      </c>
      <c r="AM4" s="1">
        <v>15.6</v>
      </c>
      <c r="AN4" s="1">
        <v>3.6</v>
      </c>
      <c r="AO4" s="1">
        <v>9.07</v>
      </c>
      <c r="AP4" s="1">
        <v>0.193</v>
      </c>
      <c r="AQ4" s="1">
        <v>3.1E-2</v>
      </c>
      <c r="AR4" s="1">
        <v>1.6500000000000001E-2</v>
      </c>
      <c r="AS4" s="1"/>
      <c r="AT4" s="1"/>
      <c r="AU4" s="1"/>
      <c r="AV4" s="1">
        <v>2.4300000000000002E-2</v>
      </c>
      <c r="AW4" s="1">
        <v>1.8800000000000001E-2</v>
      </c>
      <c r="AX4" s="1">
        <v>0.21</v>
      </c>
      <c r="AY4" s="1">
        <v>2.8999999999999998E-3</v>
      </c>
      <c r="AZ4" s="1">
        <v>1.44E-2</v>
      </c>
      <c r="BA4" s="1"/>
      <c r="BB4" s="1">
        <v>1.75E-3</v>
      </c>
      <c r="BC4" s="1">
        <v>1.89</v>
      </c>
      <c r="BD4" s="1">
        <v>0.32600000000000001</v>
      </c>
      <c r="BE4" s="1">
        <v>1.1100000000000001</v>
      </c>
      <c r="BF4" s="1">
        <v>0.17599999999999999</v>
      </c>
      <c r="BG4" s="1">
        <v>0.91100000000000003</v>
      </c>
      <c r="BH4" s="1">
        <v>0.34100000000000003</v>
      </c>
      <c r="BI4" s="1">
        <v>0.11899999999999999</v>
      </c>
      <c r="BJ4" s="1">
        <v>0.42</v>
      </c>
      <c r="BK4" s="1">
        <v>7.4999999999999997E-2</v>
      </c>
      <c r="BL4" s="9">
        <v>0.502</v>
      </c>
      <c r="BM4" s="9">
        <v>0.128</v>
      </c>
      <c r="BN4" s="9">
        <v>0.40899999999999997</v>
      </c>
      <c r="BP4" s="9">
        <v>0.40699999999999997</v>
      </c>
      <c r="BQ4" s="9">
        <v>6.6000000000000003E-2</v>
      </c>
      <c r="BR4" s="9">
        <v>0.248</v>
      </c>
      <c r="BS4" s="9">
        <v>1.26E-2</v>
      </c>
      <c r="BT4" s="9">
        <v>8.0999999999999996E-3</v>
      </c>
      <c r="BU4" s="9">
        <v>0.44</v>
      </c>
      <c r="BV4" s="9">
        <v>4.5199999999999996</v>
      </c>
      <c r="BW4" s="9">
        <v>3.84</v>
      </c>
      <c r="BY4" s="9">
        <v>0.54</v>
      </c>
      <c r="CB4" s="9">
        <v>0.11</v>
      </c>
      <c r="CD4" s="9">
        <v>6.0000000000000001E-3</v>
      </c>
      <c r="CE4" s="9">
        <v>1.7000000000000001E-2</v>
      </c>
    </row>
    <row r="5" spans="1:83" ht="12.75">
      <c r="B5" s="5" t="s">
        <v>896</v>
      </c>
      <c r="C5" s="4" t="s">
        <v>801</v>
      </c>
      <c r="D5" s="2">
        <v>45.664285714285711</v>
      </c>
      <c r="E5" s="2">
        <v>0.22018348623853209</v>
      </c>
      <c r="F5" s="2">
        <v>4.0988888888888892</v>
      </c>
      <c r="G5" s="2">
        <v>0.43989644999999999</v>
      </c>
      <c r="H5" s="2"/>
      <c r="I5" s="2">
        <v>7.5342857142857147</v>
      </c>
      <c r="J5" s="2">
        <f t="shared" si="0"/>
        <v>7.5342857142857147</v>
      </c>
      <c r="K5" s="2">
        <v>0.13120000000000001</v>
      </c>
      <c r="L5" s="2">
        <v>36.850452674897113</v>
      </c>
      <c r="M5" s="2">
        <v>0.2405214</v>
      </c>
      <c r="N5" s="2">
        <v>3.8052867830423942</v>
      </c>
      <c r="O5" s="2">
        <v>0.46545652173913049</v>
      </c>
      <c r="P5" s="3">
        <v>1.6619999999999999E-2</v>
      </c>
      <c r="Q5" s="2">
        <v>1.49E-2</v>
      </c>
      <c r="R5" s="2">
        <v>99.481977633377483</v>
      </c>
      <c r="S5" s="1">
        <v>2.0699999999999998</v>
      </c>
      <c r="T5" s="1"/>
      <c r="U5" s="1">
        <v>0.46</v>
      </c>
      <c r="V5" s="1"/>
      <c r="W5" s="1">
        <v>16.3</v>
      </c>
      <c r="X5" s="1"/>
      <c r="Y5" s="1">
        <v>0.95</v>
      </c>
      <c r="Z5" s="1">
        <v>16.899999999999999</v>
      </c>
      <c r="AA5" s="1">
        <v>81.3</v>
      </c>
      <c r="AB5" s="1">
        <v>3010</v>
      </c>
      <c r="AC5" s="1">
        <v>97.6</v>
      </c>
      <c r="AD5" s="1">
        <v>1890</v>
      </c>
      <c r="AE5" s="1">
        <v>28.2</v>
      </c>
      <c r="AF5" s="1">
        <v>48</v>
      </c>
      <c r="AG5" s="1">
        <v>3.7</v>
      </c>
      <c r="AH5" s="1">
        <v>1.31</v>
      </c>
      <c r="AI5" s="1">
        <v>0.104</v>
      </c>
      <c r="AJ5" s="1">
        <v>4.1000000000000002E-2</v>
      </c>
      <c r="AK5" s="1">
        <v>8.0000000000000002E-3</v>
      </c>
      <c r="AL5" s="1">
        <v>0.27600000000000002</v>
      </c>
      <c r="AM5" s="1">
        <v>29</v>
      </c>
      <c r="AN5" s="1">
        <v>3.99</v>
      </c>
      <c r="AO5" s="1">
        <v>9.59</v>
      </c>
      <c r="AP5" s="1">
        <v>0.69799999999999995</v>
      </c>
      <c r="AQ5" s="1"/>
      <c r="AR5" s="1">
        <v>1.23E-2</v>
      </c>
      <c r="AS5" s="1"/>
      <c r="AT5" s="1"/>
      <c r="AU5" s="1">
        <v>2.5099999999999996E-3</v>
      </c>
      <c r="AV5" s="1">
        <v>2.5499999999999998E-2</v>
      </c>
      <c r="AW5" s="1">
        <v>1.8100000000000002E-2</v>
      </c>
      <c r="AX5" s="1">
        <v>0.14000000000000001</v>
      </c>
      <c r="AY5" s="1">
        <v>4.4999999999999997E-3</v>
      </c>
      <c r="AZ5" s="1">
        <v>1.9899999999999998E-2</v>
      </c>
      <c r="BA5" s="1"/>
      <c r="BB5" s="1">
        <v>1.4399999999999999E-3</v>
      </c>
      <c r="BC5" s="1">
        <v>2.62</v>
      </c>
      <c r="BD5" s="1">
        <v>0.48</v>
      </c>
      <c r="BE5" s="1">
        <v>1.6</v>
      </c>
      <c r="BF5" s="1">
        <v>0.26800000000000002</v>
      </c>
      <c r="BG5" s="1">
        <v>1.35</v>
      </c>
      <c r="BH5" s="1">
        <v>0.441</v>
      </c>
      <c r="BI5" s="1">
        <v>0.17</v>
      </c>
      <c r="BJ5" s="1">
        <v>0.55200000000000005</v>
      </c>
      <c r="BK5" s="1">
        <v>9.9000000000000005E-2</v>
      </c>
      <c r="BL5" s="9">
        <v>0.68799999999999994</v>
      </c>
      <c r="BM5" s="9">
        <v>0.16600000000000001</v>
      </c>
      <c r="BN5" s="9">
        <v>0.48499999999999999</v>
      </c>
      <c r="BP5" s="9">
        <v>0.40600000000000003</v>
      </c>
      <c r="BQ5" s="9">
        <v>6.3E-2</v>
      </c>
      <c r="BR5" s="9">
        <v>0.25900000000000001</v>
      </c>
      <c r="BS5" s="9">
        <v>4.8399999999999999E-2</v>
      </c>
      <c r="BT5" s="9">
        <v>1.6399999999999998E-2</v>
      </c>
      <c r="BU5" s="9">
        <v>0.23</v>
      </c>
      <c r="BV5" s="9">
        <v>3.1</v>
      </c>
      <c r="BW5" s="9">
        <v>2.8</v>
      </c>
      <c r="BY5" s="9">
        <v>0.5</v>
      </c>
      <c r="CB5" s="9">
        <v>0.12</v>
      </c>
      <c r="CD5" s="9">
        <v>3.1899999999999998E-2</v>
      </c>
      <c r="CE5" s="9">
        <v>5.8999999999999997E-2</v>
      </c>
    </row>
    <row r="6" spans="1:83" ht="12.75">
      <c r="B6" s="5" t="s">
        <v>1315</v>
      </c>
      <c r="C6" s="4" t="s">
        <v>801</v>
      </c>
      <c r="D6" s="2">
        <v>46.714285714285715</v>
      </c>
      <c r="E6" s="2">
        <v>0.13010842368640532</v>
      </c>
      <c r="F6" s="2">
        <v>3.57</v>
      </c>
      <c r="G6" s="2">
        <v>0.35951670000000002</v>
      </c>
      <c r="H6" s="2"/>
      <c r="I6" s="2">
        <v>7.7142857142857144</v>
      </c>
      <c r="J6" s="2">
        <f t="shared" si="0"/>
        <v>7.7142857142857144</v>
      </c>
      <c r="K6" s="2">
        <v>0.13039999999999999</v>
      </c>
      <c r="L6" s="2">
        <v>38.923497942386824</v>
      </c>
      <c r="M6" s="2">
        <v>0.26979120000000001</v>
      </c>
      <c r="N6" s="2">
        <v>3.4275561097256864</v>
      </c>
      <c r="O6" s="2">
        <v>0.3815217391304348</v>
      </c>
      <c r="P6" s="3">
        <v>7.8299999999999995E-4</v>
      </c>
      <c r="Q6" s="2">
        <v>5.4999999999999997E-3</v>
      </c>
      <c r="R6" s="2">
        <v>101.62724654350077</v>
      </c>
      <c r="S6" s="1">
        <v>1.45</v>
      </c>
      <c r="T6" s="1"/>
      <c r="U6" s="1">
        <v>0.53</v>
      </c>
      <c r="V6" s="1"/>
      <c r="W6" s="1">
        <v>8.8000000000000007</v>
      </c>
      <c r="X6" s="1"/>
      <c r="Y6" s="1">
        <v>0.39</v>
      </c>
      <c r="Z6" s="1">
        <v>17</v>
      </c>
      <c r="AA6" s="1">
        <v>76.8</v>
      </c>
      <c r="AB6" s="1">
        <v>2460</v>
      </c>
      <c r="AC6" s="1">
        <v>104</v>
      </c>
      <c r="AD6" s="1">
        <v>2120</v>
      </c>
      <c r="AE6" s="1">
        <v>13.7</v>
      </c>
      <c r="AF6" s="1">
        <v>45.7</v>
      </c>
      <c r="AG6" s="1">
        <v>2.85</v>
      </c>
      <c r="AH6" s="1">
        <v>0.98</v>
      </c>
      <c r="AI6" s="1">
        <v>0.12</v>
      </c>
      <c r="AJ6" s="1">
        <v>9.2999999999999992E-3</v>
      </c>
      <c r="AK6" s="1">
        <v>5.1000000000000004E-3</v>
      </c>
      <c r="AL6" s="1">
        <v>1.5800000000000002E-2</v>
      </c>
      <c r="AM6" s="1">
        <v>5.52</v>
      </c>
      <c r="AN6" s="1">
        <v>3.06</v>
      </c>
      <c r="AO6" s="1">
        <v>3.5</v>
      </c>
      <c r="AP6" s="1">
        <v>2.9000000000000001E-2</v>
      </c>
      <c r="AQ6" s="1">
        <v>3.5000000000000003E-2</v>
      </c>
      <c r="AR6" s="1"/>
      <c r="AS6" s="1"/>
      <c r="AT6" s="1"/>
      <c r="AU6" s="1">
        <v>4.7599999999999995E-3</v>
      </c>
      <c r="AV6" s="1">
        <v>2.3E-2</v>
      </c>
      <c r="AW6" s="1">
        <v>1.49E-2</v>
      </c>
      <c r="AX6" s="1">
        <v>0.11</v>
      </c>
      <c r="AY6" s="1">
        <v>1.6999999999999999E-3</v>
      </c>
      <c r="AZ6" s="1">
        <v>1.0699999999999999E-2</v>
      </c>
      <c r="BA6" s="1"/>
      <c r="BB6" s="1">
        <v>5.1000000000000004E-4</v>
      </c>
      <c r="BC6" s="1">
        <v>2.42</v>
      </c>
      <c r="BD6" s="1">
        <v>6.3E-2</v>
      </c>
      <c r="BE6" s="1">
        <v>0.29799999999999999</v>
      </c>
      <c r="BF6" s="1">
        <v>7.0000000000000007E-2</v>
      </c>
      <c r="BG6" s="1">
        <v>0.48799999999999999</v>
      </c>
      <c r="BH6" s="1">
        <v>0.23300000000000001</v>
      </c>
      <c r="BI6" s="1">
        <v>8.6999999999999994E-2</v>
      </c>
      <c r="BJ6" s="1">
        <v>0.33</v>
      </c>
      <c r="BK6" s="1">
        <v>6.8000000000000005E-2</v>
      </c>
      <c r="BL6" s="9">
        <v>0.48199999999999998</v>
      </c>
      <c r="BM6" s="9">
        <v>0.124</v>
      </c>
      <c r="BN6" s="9">
        <v>0.38400000000000001</v>
      </c>
      <c r="BP6" s="9">
        <v>0.42299999999999999</v>
      </c>
      <c r="BQ6" s="9">
        <v>6.8000000000000005E-2</v>
      </c>
      <c r="BR6" s="9">
        <v>0.1</v>
      </c>
      <c r="BS6" s="9">
        <v>1.2999999999999999E-3</v>
      </c>
      <c r="BT6" s="9">
        <v>2.2000000000000001E-3</v>
      </c>
      <c r="BU6" s="9">
        <v>4.8000000000000001E-2</v>
      </c>
      <c r="BV6" s="9">
        <v>4.74</v>
      </c>
      <c r="BW6" s="9">
        <v>3</v>
      </c>
      <c r="BY6" s="9">
        <v>0.38</v>
      </c>
      <c r="CB6" s="9">
        <v>1.0999999999999999E-2</v>
      </c>
      <c r="CE6" s="9">
        <v>8.0999999999999996E-3</v>
      </c>
    </row>
    <row r="7" spans="1:83" ht="12.75">
      <c r="B7" s="5" t="s">
        <v>1314</v>
      </c>
      <c r="C7" s="4" t="s">
        <v>801</v>
      </c>
      <c r="D7" s="2">
        <v>45.728571428571435</v>
      </c>
      <c r="E7" s="2">
        <v>0.16513761467889909</v>
      </c>
      <c r="F7" s="2">
        <v>3.6455555555555552</v>
      </c>
      <c r="G7" s="2">
        <v>0.37851555000000003</v>
      </c>
      <c r="H7" s="2"/>
      <c r="I7" s="2">
        <v>8.1</v>
      </c>
      <c r="J7" s="2">
        <f t="shared" si="0"/>
        <v>8.1</v>
      </c>
      <c r="K7" s="2">
        <v>0.1343</v>
      </c>
      <c r="L7" s="2">
        <v>38.127448559670775</v>
      </c>
      <c r="M7" s="2">
        <v>0.25324740000000001</v>
      </c>
      <c r="N7" s="2">
        <v>3.5534663341645882</v>
      </c>
      <c r="O7" s="2">
        <v>0.40017391304347821</v>
      </c>
      <c r="P7" s="3">
        <v>3.9750000000000002E-3</v>
      </c>
      <c r="Q7" s="2">
        <v>8.94E-3</v>
      </c>
      <c r="R7" s="2">
        <v>100.49933135568475</v>
      </c>
      <c r="S7" s="1">
        <v>1.3</v>
      </c>
      <c r="T7" s="1"/>
      <c r="U7" s="1">
        <v>0.55000000000000004</v>
      </c>
      <c r="V7" s="1"/>
      <c r="W7" s="1">
        <v>6.8</v>
      </c>
      <c r="X7" s="1"/>
      <c r="Y7" s="1">
        <v>1.4</v>
      </c>
      <c r="Z7" s="1">
        <v>17</v>
      </c>
      <c r="AA7" s="1">
        <v>79.2</v>
      </c>
      <c r="AB7" s="1">
        <v>2590</v>
      </c>
      <c r="AC7" s="1">
        <v>105</v>
      </c>
      <c r="AD7" s="1">
        <v>1990</v>
      </c>
      <c r="AE7" s="1">
        <v>10.3</v>
      </c>
      <c r="AF7" s="1">
        <v>51.6</v>
      </c>
      <c r="AG7" s="1">
        <v>3.08</v>
      </c>
      <c r="AH7" s="1">
        <v>1.3</v>
      </c>
      <c r="AI7" s="1">
        <v>8.1000000000000003E-2</v>
      </c>
      <c r="AJ7" s="1">
        <v>7.0000000000000001E-3</v>
      </c>
      <c r="AK7" s="1">
        <v>7.0000000000000001E-3</v>
      </c>
      <c r="AL7" s="1">
        <v>1.0999999999999999E-2</v>
      </c>
      <c r="AM7" s="1">
        <v>8.73</v>
      </c>
      <c r="AN7" s="1">
        <v>3.59</v>
      </c>
      <c r="AO7" s="1">
        <v>5.68</v>
      </c>
      <c r="AP7" s="1">
        <v>3.5999999999999997E-2</v>
      </c>
      <c r="AQ7" s="1">
        <v>8.5000000000000006E-2</v>
      </c>
      <c r="AR7" s="1">
        <v>8.3000000000000001E-3</v>
      </c>
      <c r="AS7" s="1"/>
      <c r="AT7" s="1"/>
      <c r="AU7" s="1">
        <v>1E-4</v>
      </c>
      <c r="AV7" s="1">
        <v>2.4199999999999999E-2</v>
      </c>
      <c r="AW7" s="1">
        <v>1.7399999999999999E-2</v>
      </c>
      <c r="AX7" s="1">
        <v>0.14000000000000001</v>
      </c>
      <c r="AY7" s="1">
        <v>4.0000000000000001E-3</v>
      </c>
      <c r="AZ7" s="1">
        <v>7.0000000000000001E-3</v>
      </c>
      <c r="BA7" s="1"/>
      <c r="BB7" s="1">
        <v>8.5999999999999998E-4</v>
      </c>
      <c r="BC7" s="1">
        <v>4.33</v>
      </c>
      <c r="BD7" s="1">
        <v>0.106</v>
      </c>
      <c r="BE7" s="1">
        <v>0.47699999999999998</v>
      </c>
      <c r="BF7" s="1">
        <v>0.10299999999999999</v>
      </c>
      <c r="BG7" s="1">
        <v>0.61899999999999999</v>
      </c>
      <c r="BH7" s="1">
        <v>0.29799999999999999</v>
      </c>
      <c r="BI7" s="1">
        <v>0.113</v>
      </c>
      <c r="BJ7" s="1">
        <v>0.43</v>
      </c>
      <c r="BK7" s="1">
        <v>8.1000000000000003E-2</v>
      </c>
      <c r="BL7" s="9">
        <v>0.54600000000000004</v>
      </c>
      <c r="BM7" s="9">
        <v>0.13900000000000001</v>
      </c>
      <c r="BN7" s="9">
        <v>0.42699999999999999</v>
      </c>
      <c r="BP7" s="9">
        <v>0.46600000000000003</v>
      </c>
      <c r="BQ7" s="9">
        <v>6.9000000000000006E-2</v>
      </c>
      <c r="BR7" s="9">
        <v>0.182</v>
      </c>
      <c r="BS7" s="9">
        <v>2.0300000000000001E-3</v>
      </c>
      <c r="BT7" s="9">
        <v>3.5000000000000001E-3</v>
      </c>
      <c r="BU7" s="9">
        <v>7.2999999999999995E-2</v>
      </c>
      <c r="BV7" s="9">
        <v>6.73</v>
      </c>
      <c r="BW7" s="9">
        <v>2.2000000000000002</v>
      </c>
      <c r="BY7" s="9">
        <v>0.27</v>
      </c>
      <c r="CB7" s="9">
        <v>0.19</v>
      </c>
      <c r="CE7" s="9">
        <v>0.02</v>
      </c>
    </row>
    <row r="8" spans="1:83" ht="12.75">
      <c r="B8" s="5"/>
      <c r="C8" s="4"/>
      <c r="D8" s="2"/>
      <c r="E8" s="2"/>
      <c r="F8" s="2"/>
      <c r="G8" s="2"/>
      <c r="H8" s="2"/>
      <c r="I8" s="2"/>
      <c r="J8" s="2"/>
      <c r="K8" s="2"/>
      <c r="L8" s="2"/>
      <c r="M8" s="2"/>
      <c r="N8" s="2"/>
      <c r="O8" s="2"/>
      <c r="P8" s="3"/>
      <c r="Q8" s="2"/>
      <c r="R8" s="2"/>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83" ht="12.75">
      <c r="A9" s="7" t="s">
        <v>1313</v>
      </c>
      <c r="B9" s="5" t="s">
        <v>1312</v>
      </c>
      <c r="C9" s="4" t="s">
        <v>801</v>
      </c>
      <c r="D9" s="2">
        <v>41.92</v>
      </c>
      <c r="E9" s="2">
        <v>8.0000000000000002E-3</v>
      </c>
      <c r="F9" s="2">
        <v>0.96</v>
      </c>
      <c r="G9" s="2">
        <v>0.18297354000000002</v>
      </c>
      <c r="H9" s="2"/>
      <c r="I9" s="2">
        <v>8.57</v>
      </c>
      <c r="J9" s="2">
        <f>(0.8998*H9)+I9</f>
        <v>8.57</v>
      </c>
      <c r="K9" s="2">
        <v>0.125</v>
      </c>
      <c r="L9" s="2">
        <v>46.26</v>
      </c>
      <c r="M9" s="2">
        <v>0.34996499999999997</v>
      </c>
      <c r="N9" s="2">
        <v>0.59</v>
      </c>
      <c r="O9" s="2">
        <v>8.1000000000000003E-2</v>
      </c>
      <c r="P9" s="3">
        <v>4.7999999999999996E-3</v>
      </c>
      <c r="Q9" s="2">
        <v>7.5599999999999999E-3</v>
      </c>
      <c r="R9" s="2">
        <v>99.05929854</v>
      </c>
      <c r="S9" s="1"/>
      <c r="T9" s="1"/>
      <c r="U9" s="1"/>
      <c r="V9" s="1"/>
      <c r="W9" s="1"/>
      <c r="X9" s="1"/>
      <c r="Y9" s="1"/>
      <c r="Z9" s="1">
        <v>6.5</v>
      </c>
      <c r="AA9" s="1"/>
      <c r="AB9" s="1">
        <v>1252</v>
      </c>
      <c r="AC9" s="1">
        <v>125</v>
      </c>
      <c r="AD9" s="1">
        <v>2750</v>
      </c>
      <c r="AE9" s="1"/>
      <c r="AF9" s="1">
        <v>60</v>
      </c>
      <c r="AG9" s="1"/>
      <c r="AH9" s="1"/>
      <c r="AI9" s="1"/>
      <c r="AJ9" s="1"/>
      <c r="AK9" s="1"/>
      <c r="AL9" s="1"/>
      <c r="AM9" s="1"/>
      <c r="AN9" s="1"/>
      <c r="AO9" s="1"/>
      <c r="AP9" s="1"/>
      <c r="AQ9" s="1"/>
      <c r="AR9" s="1"/>
      <c r="AS9" s="1"/>
      <c r="AT9" s="1"/>
      <c r="AU9" s="1"/>
      <c r="AV9" s="1"/>
      <c r="AW9" s="1"/>
      <c r="AX9" s="1"/>
      <c r="AY9" s="1"/>
      <c r="AZ9" s="1"/>
      <c r="BA9" s="1"/>
      <c r="BB9" s="1">
        <v>1.9000000000000001E-4</v>
      </c>
      <c r="BC9" s="1"/>
      <c r="BD9" s="1"/>
      <c r="BE9" s="1"/>
      <c r="BF9" s="1"/>
      <c r="BG9" s="1"/>
      <c r="BH9" s="1">
        <v>3.3000000000000002E-2</v>
      </c>
      <c r="BI9" s="1">
        <v>1.7000000000000001E-2</v>
      </c>
      <c r="BJ9" s="1"/>
      <c r="BK9" s="1"/>
      <c r="BP9" s="9">
        <v>0.09</v>
      </c>
      <c r="BQ9" s="9">
        <v>1.4999999999999999E-2</v>
      </c>
      <c r="BR9" s="9">
        <v>0.08</v>
      </c>
    </row>
    <row r="10" spans="1:83" ht="12.75">
      <c r="B10" s="5" t="s">
        <v>1311</v>
      </c>
      <c r="C10" s="4" t="s">
        <v>801</v>
      </c>
      <c r="D10" s="2">
        <v>42.78</v>
      </c>
      <c r="E10" s="2">
        <v>0.03</v>
      </c>
      <c r="F10" s="2">
        <v>1.55</v>
      </c>
      <c r="G10" s="2">
        <v>0.302958585</v>
      </c>
      <c r="H10" s="2"/>
      <c r="I10" s="2">
        <v>8.09</v>
      </c>
      <c r="J10" s="2">
        <f>(0.8998*H10)+I10</f>
        <v>8.09</v>
      </c>
      <c r="K10" s="2">
        <v>0.13300000000000001</v>
      </c>
      <c r="L10" s="2">
        <v>43.28</v>
      </c>
      <c r="M10" s="2">
        <v>0.28888019999999998</v>
      </c>
      <c r="N10" s="2">
        <v>1.75</v>
      </c>
      <c r="O10" s="2">
        <v>0.127</v>
      </c>
      <c r="P10" s="3">
        <v>1.7000000000000001E-2</v>
      </c>
      <c r="Q10" s="2"/>
      <c r="R10" s="2">
        <v>98.348838785000012</v>
      </c>
      <c r="S10" s="1"/>
      <c r="T10" s="1"/>
      <c r="U10" s="1"/>
      <c r="V10" s="1"/>
      <c r="W10" s="1"/>
      <c r="X10" s="1"/>
      <c r="Y10" s="1"/>
      <c r="Z10" s="1">
        <v>9.1</v>
      </c>
      <c r="AA10" s="1"/>
      <c r="AB10" s="1">
        <v>2073</v>
      </c>
      <c r="AC10" s="1">
        <v>113</v>
      </c>
      <c r="AD10" s="1">
        <v>2270</v>
      </c>
      <c r="AE10" s="1"/>
      <c r="AF10" s="1">
        <v>75</v>
      </c>
      <c r="AG10" s="1">
        <v>1.4</v>
      </c>
      <c r="AH10" s="1"/>
      <c r="AI10" s="1"/>
      <c r="AJ10" s="1"/>
      <c r="AK10" s="1"/>
      <c r="AL10" s="1"/>
      <c r="AM10" s="1"/>
      <c r="AN10" s="1"/>
      <c r="AO10" s="1"/>
      <c r="AP10" s="1"/>
      <c r="AQ10" s="1"/>
      <c r="AR10" s="1"/>
      <c r="AS10" s="1"/>
      <c r="AT10" s="1"/>
      <c r="AU10" s="1"/>
      <c r="AV10" s="1"/>
      <c r="AW10" s="1"/>
      <c r="AX10" s="1"/>
      <c r="AY10" s="1"/>
      <c r="AZ10" s="1"/>
      <c r="BA10" s="1"/>
      <c r="BB10" s="1">
        <v>2.5000000000000001E-4</v>
      </c>
      <c r="BC10" s="1"/>
      <c r="BD10" s="1"/>
      <c r="BE10" s="1"/>
      <c r="BF10" s="1"/>
      <c r="BG10" s="1"/>
      <c r="BH10" s="1">
        <v>8.7999999999999995E-2</v>
      </c>
      <c r="BI10" s="1">
        <v>3.6999999999999998E-2</v>
      </c>
      <c r="BJ10" s="1"/>
      <c r="BK10" s="1"/>
      <c r="BP10" s="9">
        <v>0.16</v>
      </c>
      <c r="BR10" s="9">
        <v>6.4000000000000001E-2</v>
      </c>
      <c r="BW10" s="9">
        <v>4</v>
      </c>
      <c r="CD10" s="9">
        <v>0.03</v>
      </c>
    </row>
    <row r="11" spans="1:83" ht="12.75">
      <c r="B11" s="5" t="s">
        <v>1310</v>
      </c>
      <c r="C11" s="4" t="s">
        <v>799</v>
      </c>
      <c r="D11" s="2">
        <v>43.21</v>
      </c>
      <c r="E11" s="2">
        <v>0.08</v>
      </c>
      <c r="F11" s="2">
        <v>2.74</v>
      </c>
      <c r="G11" s="2">
        <v>0.39605295000000001</v>
      </c>
      <c r="H11" s="2"/>
      <c r="I11" s="2">
        <v>9.57</v>
      </c>
      <c r="J11" s="2">
        <f>(0.8998*H11)+I11</f>
        <v>9.57</v>
      </c>
      <c r="K11" s="2">
        <v>0.16400000000000001</v>
      </c>
      <c r="L11" s="2">
        <v>39.799999999999997</v>
      </c>
      <c r="M11" s="2">
        <v>0.25579259999999998</v>
      </c>
      <c r="N11" s="2">
        <v>2.0099999999999998</v>
      </c>
      <c r="O11" s="2">
        <v>0.46899999999999997</v>
      </c>
      <c r="P11" s="3">
        <v>2.9000000000000001E-2</v>
      </c>
      <c r="Q11" s="2"/>
      <c r="R11" s="2">
        <v>98.723845549999993</v>
      </c>
      <c r="S11" s="1"/>
      <c r="T11" s="1"/>
      <c r="U11" s="1"/>
      <c r="V11" s="1"/>
      <c r="W11" s="1"/>
      <c r="X11" s="1"/>
      <c r="Y11" s="1"/>
      <c r="Z11" s="1">
        <v>11.8</v>
      </c>
      <c r="AA11" s="1"/>
      <c r="AB11" s="1">
        <v>2710</v>
      </c>
      <c r="AC11" s="1">
        <v>109</v>
      </c>
      <c r="AD11" s="1">
        <v>2010</v>
      </c>
      <c r="AE11" s="1"/>
      <c r="AF11" s="1">
        <v>96</v>
      </c>
      <c r="AG11" s="1">
        <v>2.8</v>
      </c>
      <c r="AH11" s="1"/>
      <c r="AI11" s="1"/>
      <c r="AJ11" s="1"/>
      <c r="AK11" s="1"/>
      <c r="AL11" s="1"/>
      <c r="AM11" s="1"/>
      <c r="AN11" s="1"/>
      <c r="AO11" s="1"/>
      <c r="AP11" s="1"/>
      <c r="AQ11" s="1"/>
      <c r="AR11" s="1"/>
      <c r="AS11" s="1"/>
      <c r="AT11" s="1"/>
      <c r="AU11" s="1"/>
      <c r="AV11" s="1"/>
      <c r="AW11" s="1"/>
      <c r="AX11" s="1"/>
      <c r="AY11" s="1"/>
      <c r="AZ11" s="1"/>
      <c r="BA11" s="1"/>
      <c r="BB11" s="1">
        <v>7.7999999999999999E-4</v>
      </c>
      <c r="BC11" s="1">
        <v>2.5</v>
      </c>
      <c r="BD11" s="1"/>
      <c r="BE11" s="1"/>
      <c r="BF11" s="1"/>
      <c r="BG11" s="1"/>
      <c r="BH11" s="1">
        <v>0.28000000000000003</v>
      </c>
      <c r="BI11" s="1">
        <v>0.11</v>
      </c>
      <c r="BJ11" s="1"/>
      <c r="BK11" s="1"/>
      <c r="BP11" s="9">
        <v>0.25</v>
      </c>
      <c r="BQ11" s="9">
        <v>3.5999999999999997E-2</v>
      </c>
      <c r="BR11" s="9">
        <v>0.12</v>
      </c>
      <c r="BW11" s="9">
        <v>6</v>
      </c>
    </row>
    <row r="12" spans="1:83" ht="12.75">
      <c r="B12" s="5" t="s">
        <v>1309</v>
      </c>
      <c r="C12" s="4" t="s">
        <v>799</v>
      </c>
      <c r="D12" s="2">
        <v>43.64</v>
      </c>
      <c r="E12" s="2">
        <v>7.0000000000000007E-2</v>
      </c>
      <c r="F12" s="2">
        <v>2.98</v>
      </c>
      <c r="G12" s="2">
        <v>0.41797470000000003</v>
      </c>
      <c r="H12" s="2"/>
      <c r="I12" s="2">
        <v>7.75</v>
      </c>
      <c r="J12" s="2">
        <f>(0.8998*H12)+I12</f>
        <v>7.75</v>
      </c>
      <c r="K12" s="2">
        <v>0.129</v>
      </c>
      <c r="L12" s="2">
        <v>40.46</v>
      </c>
      <c r="M12" s="2">
        <v>0.30542399999999997</v>
      </c>
      <c r="N12" s="2">
        <v>2.36</v>
      </c>
      <c r="O12" s="2">
        <v>0.22500000000000001</v>
      </c>
      <c r="P12" s="3">
        <v>6.0000000000000001E-3</v>
      </c>
      <c r="Q12" s="2"/>
      <c r="R12" s="2">
        <v>98.343398700000009</v>
      </c>
      <c r="S12" s="1"/>
      <c r="T12" s="1"/>
      <c r="U12" s="1"/>
      <c r="V12" s="1"/>
      <c r="W12" s="1"/>
      <c r="X12" s="1"/>
      <c r="Y12" s="1"/>
      <c r="Z12" s="1">
        <v>13.4</v>
      </c>
      <c r="AA12" s="1"/>
      <c r="AB12" s="1">
        <v>2860</v>
      </c>
      <c r="AC12" s="1">
        <v>114</v>
      </c>
      <c r="AD12" s="1">
        <v>2400</v>
      </c>
      <c r="AE12" s="1"/>
      <c r="AF12" s="1">
        <v>70</v>
      </c>
      <c r="AG12" s="1"/>
      <c r="AH12" s="1"/>
      <c r="AI12" s="1">
        <v>0.22</v>
      </c>
      <c r="AJ12" s="1"/>
      <c r="AK12" s="1"/>
      <c r="AL12" s="1"/>
      <c r="AM12" s="1"/>
      <c r="AN12" s="1"/>
      <c r="AO12" s="1"/>
      <c r="AP12" s="1"/>
      <c r="AQ12" s="1"/>
      <c r="AR12" s="1"/>
      <c r="AS12" s="1"/>
      <c r="AT12" s="1"/>
      <c r="AU12" s="1"/>
      <c r="AV12" s="1"/>
      <c r="AW12" s="1"/>
      <c r="AX12" s="1"/>
      <c r="AY12" s="1"/>
      <c r="AZ12" s="1"/>
      <c r="BA12" s="1"/>
      <c r="BB12" s="1">
        <v>1.1E-4</v>
      </c>
      <c r="BC12" s="1"/>
      <c r="BD12" s="1"/>
      <c r="BE12" s="1"/>
      <c r="BF12" s="1"/>
      <c r="BG12" s="1"/>
      <c r="BH12" s="1">
        <v>0.18</v>
      </c>
      <c r="BI12" s="1">
        <v>0.06</v>
      </c>
      <c r="BJ12" s="1"/>
      <c r="BK12" s="1"/>
      <c r="BL12" s="9">
        <v>0.48</v>
      </c>
      <c r="BP12" s="9">
        <v>0.25</v>
      </c>
      <c r="BQ12" s="9">
        <v>3.6999999999999998E-2</v>
      </c>
      <c r="BW12" s="9">
        <v>4</v>
      </c>
    </row>
    <row r="13" spans="1:83" ht="12.75">
      <c r="B13" s="5" t="s">
        <v>1308</v>
      </c>
      <c r="C13" s="4" t="s">
        <v>799</v>
      </c>
      <c r="D13" s="2">
        <v>43.21</v>
      </c>
      <c r="E13" s="2">
        <v>0.08</v>
      </c>
      <c r="F13" s="2">
        <v>2.38</v>
      </c>
      <c r="G13" s="2">
        <v>0.47906331000000002</v>
      </c>
      <c r="H13" s="2"/>
      <c r="I13" s="2">
        <v>8.18</v>
      </c>
      <c r="J13" s="2">
        <f>(0.8998*H13)+I13</f>
        <v>8.18</v>
      </c>
      <c r="K13" s="2">
        <v>0.13400000000000001</v>
      </c>
      <c r="L13" s="2">
        <v>41.29</v>
      </c>
      <c r="M13" s="2">
        <v>0.30033359999999998</v>
      </c>
      <c r="N13" s="2">
        <v>2.35</v>
      </c>
      <c r="O13" s="2">
        <v>0.29099999999999998</v>
      </c>
      <c r="P13" s="3">
        <v>8.8000000000000005E-3</v>
      </c>
      <c r="Q13" s="2"/>
      <c r="R13" s="2">
        <v>98.703196910000003</v>
      </c>
      <c r="S13" s="1"/>
      <c r="T13" s="1"/>
      <c r="U13" s="1"/>
      <c r="V13" s="1"/>
      <c r="W13" s="1"/>
      <c r="X13" s="1"/>
      <c r="Y13" s="1"/>
      <c r="Z13" s="1">
        <v>14.4</v>
      </c>
      <c r="AA13" s="1"/>
      <c r="AB13" s="1">
        <v>3278</v>
      </c>
      <c r="AC13" s="1">
        <v>113</v>
      </c>
      <c r="AD13" s="1">
        <v>2360</v>
      </c>
      <c r="AE13" s="1"/>
      <c r="AF13" s="1">
        <v>94</v>
      </c>
      <c r="AG13" s="1">
        <v>3.4</v>
      </c>
      <c r="AH13" s="1"/>
      <c r="AI13" s="1"/>
      <c r="AJ13" s="1"/>
      <c r="AK13" s="1"/>
      <c r="AL13" s="1"/>
      <c r="AM13" s="1"/>
      <c r="AN13" s="1"/>
      <c r="AO13" s="1"/>
      <c r="AP13" s="1"/>
      <c r="AQ13" s="1"/>
      <c r="AR13" s="1"/>
      <c r="AS13" s="1"/>
      <c r="AT13" s="1"/>
      <c r="AU13" s="1"/>
      <c r="AV13" s="1"/>
      <c r="AW13" s="1"/>
      <c r="AX13" s="1"/>
      <c r="AY13" s="1"/>
      <c r="AZ13" s="1"/>
      <c r="BA13" s="1"/>
      <c r="BB13" s="1">
        <v>3.4000000000000002E-4</v>
      </c>
      <c r="BC13" s="1"/>
      <c r="BD13" s="1"/>
      <c r="BE13" s="1"/>
      <c r="BF13" s="1"/>
      <c r="BG13" s="1"/>
      <c r="BH13" s="1">
        <v>0.24</v>
      </c>
      <c r="BI13" s="1">
        <v>9.2999999999999999E-2</v>
      </c>
      <c r="BJ13" s="1"/>
      <c r="BK13" s="1">
        <v>0.06</v>
      </c>
      <c r="BP13" s="9">
        <v>0.35</v>
      </c>
      <c r="BQ13" s="9">
        <v>5.2999999999999999E-2</v>
      </c>
      <c r="BR13" s="9">
        <v>0.18</v>
      </c>
      <c r="BW13" s="9">
        <v>4</v>
      </c>
    </row>
    <row r="14" spans="1:83" ht="12.75">
      <c r="B14" s="5"/>
      <c r="C14" s="4"/>
      <c r="D14" s="2"/>
      <c r="E14" s="2"/>
      <c r="F14" s="2"/>
      <c r="G14" s="2"/>
      <c r="H14" s="2"/>
      <c r="I14" s="2"/>
      <c r="J14" s="2"/>
      <c r="K14" s="2"/>
      <c r="L14" s="2"/>
      <c r="M14" s="2"/>
      <c r="N14" s="2"/>
      <c r="O14" s="2"/>
      <c r="P14" s="3"/>
      <c r="Q14" s="2"/>
      <c r="R14" s="2"/>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83" ht="12.75">
      <c r="A15" s="7" t="s">
        <v>1307</v>
      </c>
      <c r="B15" s="5" t="s">
        <v>1306</v>
      </c>
      <c r="C15" s="4" t="s">
        <v>801</v>
      </c>
      <c r="D15" s="2">
        <v>44.2</v>
      </c>
      <c r="E15" s="2">
        <v>0.1</v>
      </c>
      <c r="F15" s="2">
        <v>3.36</v>
      </c>
      <c r="G15" s="2">
        <v>0.45743385000000003</v>
      </c>
      <c r="H15" s="2"/>
      <c r="I15" s="2">
        <v>8.1</v>
      </c>
      <c r="J15" s="2">
        <f t="shared" ref="J15:J27" si="1">(0.8998*H15)+I15</f>
        <v>8.1</v>
      </c>
      <c r="K15" s="2">
        <v>0.11</v>
      </c>
      <c r="L15" s="2">
        <v>39.799999999999997</v>
      </c>
      <c r="M15" s="2">
        <v>0.28124460000000001</v>
      </c>
      <c r="N15" s="2">
        <v>2.91</v>
      </c>
      <c r="O15" s="2">
        <v>0.27300000000000002</v>
      </c>
      <c r="P15" s="3">
        <v>0.03</v>
      </c>
      <c r="Q15" s="2"/>
      <c r="R15" s="2">
        <v>99.621678450000005</v>
      </c>
      <c r="S15" s="1"/>
      <c r="T15" s="1"/>
      <c r="U15" s="1"/>
      <c r="V15" s="1"/>
      <c r="W15" s="1"/>
      <c r="X15" s="1"/>
      <c r="Y15" s="1"/>
      <c r="Z15" s="1">
        <v>13.8</v>
      </c>
      <c r="AA15" s="1"/>
      <c r="AB15" s="1">
        <v>3130</v>
      </c>
      <c r="AC15" s="1">
        <v>107</v>
      </c>
      <c r="AD15" s="1">
        <v>2210</v>
      </c>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v>4.4999999999999998E-2</v>
      </c>
      <c r="BE15" s="1">
        <v>0.27</v>
      </c>
      <c r="BF15" s="1"/>
      <c r="BG15" s="1"/>
      <c r="BH15" s="1">
        <v>0.193</v>
      </c>
      <c r="BI15" s="1">
        <v>8.3000000000000004E-2</v>
      </c>
      <c r="BJ15" s="1"/>
      <c r="BK15" s="1"/>
      <c r="BP15" s="9">
        <v>0.31</v>
      </c>
      <c r="BQ15" s="9">
        <v>5.3999999999999999E-2</v>
      </c>
      <c r="BR15" s="9">
        <v>0.12</v>
      </c>
      <c r="CD15" s="9">
        <v>0.24</v>
      </c>
    </row>
    <row r="16" spans="1:83" ht="12.75">
      <c r="B16" s="5" t="s">
        <v>1305</v>
      </c>
      <c r="C16" s="4" t="s">
        <v>801</v>
      </c>
      <c r="D16" s="2">
        <v>44.45</v>
      </c>
      <c r="E16" s="2">
        <v>0.13</v>
      </c>
      <c r="F16" s="2">
        <v>2.86</v>
      </c>
      <c r="G16" s="2">
        <v>0.41651325</v>
      </c>
      <c r="H16" s="2"/>
      <c r="I16" s="2">
        <v>8.42</v>
      </c>
      <c r="J16" s="2">
        <f t="shared" si="1"/>
        <v>8.42</v>
      </c>
      <c r="K16" s="2">
        <v>0.13</v>
      </c>
      <c r="L16" s="2">
        <v>40.85</v>
      </c>
      <c r="M16" s="2">
        <v>0.28124460000000001</v>
      </c>
      <c r="N16" s="2">
        <v>2.75</v>
      </c>
      <c r="O16" s="2">
        <v>0.26200000000000001</v>
      </c>
      <c r="P16" s="3">
        <v>0.01</v>
      </c>
      <c r="Q16" s="2"/>
      <c r="R16" s="2">
        <v>100.55975785</v>
      </c>
      <c r="S16" s="1"/>
      <c r="T16" s="1"/>
      <c r="U16" s="1"/>
      <c r="V16" s="1">
        <v>138</v>
      </c>
      <c r="W16" s="1"/>
      <c r="X16" s="1">
        <v>107</v>
      </c>
      <c r="Y16" s="1"/>
      <c r="Z16" s="1">
        <v>13.2</v>
      </c>
      <c r="AA16" s="1"/>
      <c r="AB16" s="1">
        <v>2850</v>
      </c>
      <c r="AC16" s="1">
        <v>111</v>
      </c>
      <c r="AD16" s="1">
        <v>2210</v>
      </c>
      <c r="AE16" s="1"/>
      <c r="AF16" s="1">
        <v>43</v>
      </c>
      <c r="AG16" s="1"/>
      <c r="AH16" s="1">
        <v>0.92</v>
      </c>
      <c r="AI16" s="1"/>
      <c r="AJ16" s="1">
        <v>3.7999999999999999E-2</v>
      </c>
      <c r="AK16" s="1"/>
      <c r="AL16" s="1"/>
      <c r="AM16" s="1"/>
      <c r="AN16" s="1"/>
      <c r="AO16" s="1"/>
      <c r="AP16" s="1"/>
      <c r="AQ16" s="1"/>
      <c r="AR16" s="1"/>
      <c r="AS16" s="1"/>
      <c r="AT16" s="1">
        <v>6.9000000000000008E-3</v>
      </c>
      <c r="AU16" s="1">
        <v>4.7999999999999996E-3</v>
      </c>
      <c r="AV16" s="1"/>
      <c r="AW16" s="1">
        <v>0.01</v>
      </c>
      <c r="AX16" s="1"/>
      <c r="AY16" s="1"/>
      <c r="AZ16" s="1">
        <v>1.0999999999999999E-2</v>
      </c>
      <c r="BA16" s="1"/>
      <c r="BB16" s="1"/>
      <c r="BC16" s="1"/>
      <c r="BD16" s="1">
        <v>9.5000000000000001E-2</v>
      </c>
      <c r="BE16" s="1"/>
      <c r="BF16" s="1"/>
      <c r="BG16" s="1"/>
      <c r="BH16" s="1">
        <v>0.245</v>
      </c>
      <c r="BI16" s="1">
        <v>0.11</v>
      </c>
      <c r="BJ16" s="1"/>
      <c r="BK16" s="1"/>
      <c r="BP16" s="9">
        <v>0.33</v>
      </c>
      <c r="BQ16" s="9">
        <v>5.8000000000000003E-2</v>
      </c>
      <c r="BR16" s="9">
        <v>0.16</v>
      </c>
      <c r="BU16" s="9">
        <v>0.107</v>
      </c>
      <c r="BV16" s="9">
        <v>3.1</v>
      </c>
      <c r="BW16" s="9">
        <v>3.8</v>
      </c>
      <c r="BY16" s="9">
        <v>0.53</v>
      </c>
      <c r="CA16" s="9">
        <v>1</v>
      </c>
      <c r="CC16" s="9">
        <v>1.5</v>
      </c>
      <c r="CD16" s="9">
        <v>0.3</v>
      </c>
    </row>
    <row r="17" spans="1:82" ht="12.75">
      <c r="B17" s="5" t="s">
        <v>1304</v>
      </c>
      <c r="C17" s="4" t="s">
        <v>801</v>
      </c>
      <c r="D17" s="2">
        <v>44.7</v>
      </c>
      <c r="E17" s="2">
        <v>0.11</v>
      </c>
      <c r="F17" s="2">
        <v>3.57</v>
      </c>
      <c r="G17" s="2">
        <v>0.44720370000000004</v>
      </c>
      <c r="H17" s="2"/>
      <c r="I17" s="2">
        <v>8.07</v>
      </c>
      <c r="J17" s="2">
        <f t="shared" si="1"/>
        <v>8.07</v>
      </c>
      <c r="K17" s="2">
        <v>0.12</v>
      </c>
      <c r="L17" s="2">
        <v>38.89</v>
      </c>
      <c r="M17" s="2">
        <v>0.26215559999999999</v>
      </c>
      <c r="N17" s="2">
        <v>3.04</v>
      </c>
      <c r="O17" s="2">
        <v>0.36</v>
      </c>
      <c r="P17" s="3">
        <v>0.05</v>
      </c>
      <c r="Q17" s="2"/>
      <c r="R17" s="2">
        <v>99.619359299999985</v>
      </c>
      <c r="S17" s="1"/>
      <c r="T17" s="1"/>
      <c r="U17" s="1"/>
      <c r="V17" s="1">
        <v>210</v>
      </c>
      <c r="W17" s="1"/>
      <c r="X17" s="1">
        <v>86</v>
      </c>
      <c r="Y17" s="1"/>
      <c r="Z17" s="1">
        <v>14.5</v>
      </c>
      <c r="AA17" s="1"/>
      <c r="AB17" s="1">
        <v>3060</v>
      </c>
      <c r="AC17" s="1">
        <v>106</v>
      </c>
      <c r="AD17" s="1">
        <v>2060</v>
      </c>
      <c r="AE17" s="1"/>
      <c r="AF17" s="1">
        <v>30</v>
      </c>
      <c r="AG17" s="1"/>
      <c r="AH17" s="1">
        <v>0.92</v>
      </c>
      <c r="AI17" s="1"/>
      <c r="AJ17" s="1">
        <v>2.8000000000000001E-2</v>
      </c>
      <c r="AK17" s="1"/>
      <c r="AL17" s="1"/>
      <c r="AM17" s="1"/>
      <c r="AN17" s="1"/>
      <c r="AO17" s="1"/>
      <c r="AP17" s="1"/>
      <c r="AQ17" s="1"/>
      <c r="AR17" s="1"/>
      <c r="AS17" s="1"/>
      <c r="AT17" s="1">
        <v>5.9000000000000007E-3</v>
      </c>
      <c r="AU17" s="1">
        <v>1.84E-2</v>
      </c>
      <c r="AV17" s="1">
        <v>3.3000000000000002E-2</v>
      </c>
      <c r="AW17" s="1">
        <v>1.2E-2</v>
      </c>
      <c r="AX17" s="1"/>
      <c r="AY17" s="1"/>
      <c r="AZ17" s="1">
        <v>1.2999999999999999E-2</v>
      </c>
      <c r="BA17" s="1"/>
      <c r="BB17" s="1"/>
      <c r="BC17" s="1"/>
      <c r="BD17" s="1">
        <v>0.19</v>
      </c>
      <c r="BE17" s="1"/>
      <c r="BF17" s="1"/>
      <c r="BG17" s="1"/>
      <c r="BH17" s="1">
        <v>0.22500000000000001</v>
      </c>
      <c r="BI17" s="1">
        <v>9.4E-2</v>
      </c>
      <c r="BJ17" s="1"/>
      <c r="BK17" s="1"/>
      <c r="BP17" s="9">
        <v>0.36</v>
      </c>
      <c r="BQ17" s="9">
        <v>6.0999999999999999E-2</v>
      </c>
      <c r="BR17" s="9">
        <v>0.13</v>
      </c>
      <c r="BU17" s="9">
        <v>8.8999999999999996E-2</v>
      </c>
      <c r="BV17" s="9">
        <v>1.7</v>
      </c>
      <c r="BW17" s="9">
        <v>3.1</v>
      </c>
      <c r="BY17" s="9">
        <v>0.98</v>
      </c>
      <c r="CA17" s="9">
        <v>2.2000000000000002</v>
      </c>
      <c r="CC17" s="9">
        <v>1.8</v>
      </c>
      <c r="CD17" s="9">
        <v>0.33</v>
      </c>
    </row>
    <row r="18" spans="1:82" ht="12.75">
      <c r="B18" s="5" t="s">
        <v>1303</v>
      </c>
      <c r="C18" s="4" t="s">
        <v>801</v>
      </c>
      <c r="D18" s="2">
        <v>42.16</v>
      </c>
      <c r="E18" s="2">
        <v>0.15</v>
      </c>
      <c r="F18" s="2">
        <v>3.07</v>
      </c>
      <c r="G18" s="2">
        <v>0.47350980000000004</v>
      </c>
      <c r="H18" s="2"/>
      <c r="I18" s="2">
        <v>11.39</v>
      </c>
      <c r="J18" s="2">
        <f t="shared" si="1"/>
        <v>11.39</v>
      </c>
      <c r="K18" s="2">
        <v>0.17</v>
      </c>
      <c r="L18" s="2">
        <v>38.700000000000003</v>
      </c>
      <c r="M18" s="2">
        <v>0.22779540000000001</v>
      </c>
      <c r="N18" s="2">
        <v>3.96</v>
      </c>
      <c r="O18" s="2">
        <v>0.20699999999999999</v>
      </c>
      <c r="P18" s="3">
        <v>0.02</v>
      </c>
      <c r="Q18" s="2"/>
      <c r="R18" s="2">
        <v>100.52830520000001</v>
      </c>
      <c r="S18" s="1"/>
      <c r="T18" s="1"/>
      <c r="U18" s="1"/>
      <c r="V18" s="1">
        <v>139</v>
      </c>
      <c r="W18" s="1"/>
      <c r="X18" s="1">
        <v>152</v>
      </c>
      <c r="Y18" s="1"/>
      <c r="Z18" s="1">
        <v>14.7</v>
      </c>
      <c r="AA18" s="1"/>
      <c r="AB18" s="1">
        <v>3240</v>
      </c>
      <c r="AC18" s="1">
        <v>127</v>
      </c>
      <c r="AD18" s="1">
        <v>1790</v>
      </c>
      <c r="AE18" s="1"/>
      <c r="AF18" s="1">
        <v>67</v>
      </c>
      <c r="AG18" s="1"/>
      <c r="AH18" s="1">
        <v>0.73</v>
      </c>
      <c r="AI18" s="1"/>
      <c r="AJ18" s="1">
        <v>5.0999999999999997E-2</v>
      </c>
      <c r="AK18" s="1"/>
      <c r="AL18" s="1"/>
      <c r="AM18" s="1"/>
      <c r="AN18" s="1"/>
      <c r="AO18" s="1"/>
      <c r="AP18" s="1"/>
      <c r="AQ18" s="1"/>
      <c r="AR18" s="1"/>
      <c r="AS18" s="1"/>
      <c r="AT18" s="1">
        <v>3.2000000000000002E-3</v>
      </c>
      <c r="AU18" s="1">
        <v>9.5999999999999992E-3</v>
      </c>
      <c r="AV18" s="1">
        <v>5.7000000000000002E-2</v>
      </c>
      <c r="AW18" s="1">
        <v>1.4999999999999999E-2</v>
      </c>
      <c r="AX18" s="1"/>
      <c r="AY18" s="1">
        <v>1.6000000000000001E-3</v>
      </c>
      <c r="AZ18" s="1">
        <v>0.01</v>
      </c>
      <c r="BA18" s="1"/>
      <c r="BB18" s="1"/>
      <c r="BC18" s="1"/>
      <c r="BD18" s="1">
        <v>0.52</v>
      </c>
      <c r="BE18" s="1"/>
      <c r="BF18" s="1"/>
      <c r="BG18" s="1"/>
      <c r="BH18" s="1">
        <v>0.47899999999999998</v>
      </c>
      <c r="BI18" s="1">
        <v>0.17499999999999999</v>
      </c>
      <c r="BJ18" s="1"/>
      <c r="BK18" s="1"/>
      <c r="BP18" s="9">
        <v>0.34</v>
      </c>
      <c r="BQ18" s="9">
        <v>5.1999999999999998E-2</v>
      </c>
      <c r="BR18" s="9">
        <v>0.2</v>
      </c>
      <c r="BU18" s="9">
        <v>0.161</v>
      </c>
      <c r="BV18" s="9">
        <v>2.2000000000000002</v>
      </c>
      <c r="BW18" s="9">
        <v>2.6</v>
      </c>
      <c r="BY18" s="9">
        <v>0.44</v>
      </c>
      <c r="CA18" s="9">
        <v>1.1000000000000001</v>
      </c>
      <c r="CC18" s="9">
        <v>2</v>
      </c>
      <c r="CD18" s="9">
        <v>0.4</v>
      </c>
    </row>
    <row r="19" spans="1:82" ht="12.75">
      <c r="B19" s="5" t="s">
        <v>1302</v>
      </c>
      <c r="C19" s="4" t="s">
        <v>801</v>
      </c>
      <c r="D19" s="2">
        <v>46.12</v>
      </c>
      <c r="E19" s="2">
        <v>0.14000000000000001</v>
      </c>
      <c r="F19" s="2">
        <v>4.07</v>
      </c>
      <c r="G19" s="2">
        <v>0.47935559999999999</v>
      </c>
      <c r="H19" s="2"/>
      <c r="I19" s="2">
        <v>7.81</v>
      </c>
      <c r="J19" s="2">
        <f t="shared" si="1"/>
        <v>7.81</v>
      </c>
      <c r="K19" s="2">
        <v>0.12</v>
      </c>
      <c r="L19" s="2">
        <v>37.67</v>
      </c>
      <c r="M19" s="2">
        <v>0.2519748</v>
      </c>
      <c r="N19" s="2">
        <v>3.45</v>
      </c>
      <c r="O19" s="2">
        <v>0.35099999999999998</v>
      </c>
      <c r="P19" s="3">
        <v>0.03</v>
      </c>
      <c r="Q19" s="2"/>
      <c r="R19" s="2">
        <v>100.4923304</v>
      </c>
      <c r="S19" s="1"/>
      <c r="T19" s="1"/>
      <c r="U19" s="1"/>
      <c r="V19" s="1">
        <v>93</v>
      </c>
      <c r="W19" s="1"/>
      <c r="X19" s="1">
        <v>134</v>
      </c>
      <c r="Y19" s="1"/>
      <c r="Z19" s="1">
        <v>16</v>
      </c>
      <c r="AA19" s="1"/>
      <c r="AB19" s="1">
        <v>3280</v>
      </c>
      <c r="AC19" s="1">
        <v>101</v>
      </c>
      <c r="AD19" s="1">
        <v>1980</v>
      </c>
      <c r="AE19" s="1"/>
      <c r="AF19" s="1">
        <v>20</v>
      </c>
      <c r="AG19" s="1"/>
      <c r="AH19" s="1">
        <v>0.98</v>
      </c>
      <c r="AI19" s="1"/>
      <c r="AJ19" s="1">
        <v>4.7E-2</v>
      </c>
      <c r="AK19" s="1"/>
      <c r="AL19" s="1"/>
      <c r="AM19" s="1"/>
      <c r="AN19" s="1"/>
      <c r="AO19" s="1"/>
      <c r="AP19" s="1"/>
      <c r="AQ19" s="1"/>
      <c r="AR19" s="1"/>
      <c r="AS19" s="1"/>
      <c r="AT19" s="1">
        <v>6.4000000000000003E-3</v>
      </c>
      <c r="AU19" s="1">
        <v>6.3E-3</v>
      </c>
      <c r="AV19" s="1"/>
      <c r="AW19" s="1">
        <v>1.4E-2</v>
      </c>
      <c r="AX19" s="1"/>
      <c r="AY19" s="1"/>
      <c r="AZ19" s="1">
        <v>0.01</v>
      </c>
      <c r="BA19" s="1"/>
      <c r="BB19" s="1"/>
      <c r="BC19" s="1"/>
      <c r="BD19" s="1">
        <v>7.0000000000000007E-2</v>
      </c>
      <c r="BE19" s="1"/>
      <c r="BF19" s="1"/>
      <c r="BG19" s="1"/>
      <c r="BH19" s="1">
        <v>0.26</v>
      </c>
      <c r="BI19" s="1">
        <v>0.108</v>
      </c>
      <c r="BJ19" s="1"/>
      <c r="BK19" s="1"/>
      <c r="BP19" s="9">
        <v>0.4</v>
      </c>
      <c r="BQ19" s="9">
        <v>6.4000000000000001E-2</v>
      </c>
      <c r="BR19" s="9">
        <v>0.12</v>
      </c>
      <c r="BU19" s="9">
        <v>0.18</v>
      </c>
      <c r="BV19" s="9">
        <v>3</v>
      </c>
      <c r="BW19" s="9">
        <v>3.2</v>
      </c>
      <c r="BY19" s="9">
        <v>0.64</v>
      </c>
      <c r="CA19" s="9">
        <v>0.9</v>
      </c>
      <c r="CC19" s="9">
        <v>1.3</v>
      </c>
      <c r="CD19" s="9">
        <v>0.12</v>
      </c>
    </row>
    <row r="20" spans="1:82" ht="12.75">
      <c r="B20" s="5" t="s">
        <v>1301</v>
      </c>
      <c r="C20" s="4" t="s">
        <v>801</v>
      </c>
      <c r="D20" s="2">
        <v>44.14</v>
      </c>
      <c r="E20" s="2">
        <v>0.11</v>
      </c>
      <c r="F20" s="2">
        <v>3.2</v>
      </c>
      <c r="G20" s="2">
        <v>0.4852014</v>
      </c>
      <c r="H20" s="2"/>
      <c r="I20" s="2">
        <v>8.77</v>
      </c>
      <c r="J20" s="2">
        <f t="shared" si="1"/>
        <v>8.77</v>
      </c>
      <c r="K20" s="2">
        <v>0.14000000000000001</v>
      </c>
      <c r="L20" s="2">
        <v>38.89</v>
      </c>
      <c r="M20" s="2">
        <v>0.2748816</v>
      </c>
      <c r="N20" s="2">
        <v>3.12</v>
      </c>
      <c r="O20" s="2">
        <v>0.19800000000000001</v>
      </c>
      <c r="P20" s="3">
        <v>0.03</v>
      </c>
      <c r="Q20" s="2">
        <v>0.02</v>
      </c>
      <c r="R20" s="2">
        <v>99.378083000000004</v>
      </c>
      <c r="S20" s="1"/>
      <c r="T20" s="1"/>
      <c r="U20" s="1"/>
      <c r="V20" s="1">
        <v>114</v>
      </c>
      <c r="W20" s="1"/>
      <c r="X20" s="1">
        <v>210</v>
      </c>
      <c r="Y20" s="1"/>
      <c r="Z20" s="1">
        <v>14.6</v>
      </c>
      <c r="AA20" s="1"/>
      <c r="AB20" s="1">
        <v>3320</v>
      </c>
      <c r="AC20" s="1">
        <v>109</v>
      </c>
      <c r="AD20" s="1">
        <v>2160</v>
      </c>
      <c r="AE20" s="1"/>
      <c r="AF20" s="1">
        <v>60</v>
      </c>
      <c r="AG20" s="1"/>
      <c r="AH20" s="1">
        <v>0.81</v>
      </c>
      <c r="AI20" s="1"/>
      <c r="AJ20" s="1">
        <v>6.0999999999999999E-2</v>
      </c>
      <c r="AK20" s="1"/>
      <c r="AL20" s="1"/>
      <c r="AM20" s="1"/>
      <c r="AN20" s="1"/>
      <c r="AO20" s="1"/>
      <c r="AP20" s="1"/>
      <c r="AQ20" s="1"/>
      <c r="AR20" s="1"/>
      <c r="AS20" s="1"/>
      <c r="AT20" s="1">
        <v>6.4999999999999997E-3</v>
      </c>
      <c r="AU20" s="1">
        <v>8.0999999999999996E-3</v>
      </c>
      <c r="AV20" s="1">
        <v>4.8000000000000001E-2</v>
      </c>
      <c r="AW20" s="1">
        <v>7.0000000000000001E-3</v>
      </c>
      <c r="AX20" s="1"/>
      <c r="AY20" s="1">
        <v>4.9000000000000007E-3</v>
      </c>
      <c r="AZ20" s="1">
        <v>8.9999999999999993E-3</v>
      </c>
      <c r="BA20" s="1"/>
      <c r="BB20" s="1"/>
      <c r="BC20" s="1"/>
      <c r="BD20" s="1">
        <v>0.159</v>
      </c>
      <c r="BE20" s="1"/>
      <c r="BF20" s="1"/>
      <c r="BG20" s="1"/>
      <c r="BH20" s="1">
        <v>0.182</v>
      </c>
      <c r="BI20" s="1">
        <v>0.08</v>
      </c>
      <c r="BJ20" s="1"/>
      <c r="BK20" s="1"/>
      <c r="BP20" s="9">
        <v>0.31</v>
      </c>
      <c r="BQ20" s="9">
        <v>5.6000000000000001E-2</v>
      </c>
      <c r="BU20" s="9">
        <v>0.26400000000000001</v>
      </c>
      <c r="BV20" s="9">
        <v>4</v>
      </c>
      <c r="BW20" s="9">
        <v>6.3</v>
      </c>
      <c r="BY20" s="9">
        <v>3.03</v>
      </c>
      <c r="CA20" s="9">
        <v>1.3</v>
      </c>
      <c r="CC20" s="9">
        <v>2.9</v>
      </c>
      <c r="CD20" s="9">
        <v>0.21</v>
      </c>
    </row>
    <row r="21" spans="1:82" ht="12.75">
      <c r="B21" s="5" t="s">
        <v>1300</v>
      </c>
      <c r="C21" s="4" t="s">
        <v>801</v>
      </c>
      <c r="D21" s="2">
        <v>44.82</v>
      </c>
      <c r="E21" s="2">
        <v>0.12</v>
      </c>
      <c r="F21" s="2">
        <v>3.37</v>
      </c>
      <c r="G21" s="2">
        <v>0.42528195000000002</v>
      </c>
      <c r="H21" s="2"/>
      <c r="I21" s="2">
        <v>8.85</v>
      </c>
      <c r="J21" s="2">
        <f t="shared" si="1"/>
        <v>8.85</v>
      </c>
      <c r="K21" s="2">
        <v>0.13</v>
      </c>
      <c r="L21" s="2">
        <v>39.19</v>
      </c>
      <c r="M21" s="2">
        <v>0.25451999999999997</v>
      </c>
      <c r="N21" s="2">
        <v>3.19</v>
      </c>
      <c r="O21" s="2">
        <v>0.19400000000000001</v>
      </c>
      <c r="P21" s="3">
        <v>0.03</v>
      </c>
      <c r="Q21" s="2"/>
      <c r="R21" s="2">
        <v>100.57380195000002</v>
      </c>
      <c r="S21" s="1"/>
      <c r="T21" s="1"/>
      <c r="U21" s="1"/>
      <c r="V21" s="1">
        <v>87</v>
      </c>
      <c r="W21" s="1"/>
      <c r="X21" s="1">
        <v>93</v>
      </c>
      <c r="Y21" s="1"/>
      <c r="Z21" s="1">
        <v>13.6</v>
      </c>
      <c r="AA21" s="1"/>
      <c r="AB21" s="1">
        <v>2910</v>
      </c>
      <c r="AC21" s="1">
        <v>110</v>
      </c>
      <c r="AD21" s="1">
        <v>2000</v>
      </c>
      <c r="AE21" s="1"/>
      <c r="AF21" s="1">
        <v>35</v>
      </c>
      <c r="AG21" s="1"/>
      <c r="AH21" s="1">
        <v>0.89</v>
      </c>
      <c r="AI21" s="1"/>
      <c r="AJ21" s="1">
        <v>2.5000000000000001E-2</v>
      </c>
      <c r="AK21" s="1"/>
      <c r="AL21" s="1"/>
      <c r="AM21" s="1"/>
      <c r="AN21" s="1"/>
      <c r="AO21" s="1"/>
      <c r="AP21" s="1"/>
      <c r="AQ21" s="1"/>
      <c r="AR21" s="1"/>
      <c r="AS21" s="1"/>
      <c r="AT21" s="1">
        <v>4.5999999999999999E-3</v>
      </c>
      <c r="AU21" s="1">
        <v>3.8999999999999998E-3</v>
      </c>
      <c r="AV21" s="1">
        <v>4.7E-2</v>
      </c>
      <c r="AW21" s="1">
        <v>1.2999999999999999E-2</v>
      </c>
      <c r="AX21" s="1"/>
      <c r="AY21" s="1"/>
      <c r="AZ21" s="1">
        <v>0.01</v>
      </c>
      <c r="BA21" s="1"/>
      <c r="BB21" s="1"/>
      <c r="BC21" s="1"/>
      <c r="BD21" s="1">
        <v>0.13400000000000001</v>
      </c>
      <c r="BE21" s="1">
        <v>0.51</v>
      </c>
      <c r="BF21" s="1"/>
      <c r="BG21" s="1"/>
      <c r="BH21" s="1">
        <v>0.22</v>
      </c>
      <c r="BI21" s="1">
        <v>9.7000000000000003E-2</v>
      </c>
      <c r="BJ21" s="1"/>
      <c r="BK21" s="1"/>
      <c r="BP21" s="9">
        <v>0.31</v>
      </c>
      <c r="BQ21" s="9">
        <v>0.05</v>
      </c>
      <c r="BR21" s="9">
        <v>0.17</v>
      </c>
      <c r="BU21" s="9">
        <v>6.0999999999999999E-2</v>
      </c>
      <c r="BV21" s="9">
        <v>3.8</v>
      </c>
      <c r="BW21" s="9">
        <v>3.8</v>
      </c>
      <c r="BY21" s="9">
        <v>0.5</v>
      </c>
      <c r="CA21" s="9">
        <v>0.6</v>
      </c>
      <c r="CC21" s="9">
        <v>1.2</v>
      </c>
      <c r="CD21" s="9">
        <v>0.16</v>
      </c>
    </row>
    <row r="22" spans="1:82" ht="12.75">
      <c r="B22" s="5" t="s">
        <v>1299</v>
      </c>
      <c r="C22" s="4" t="s">
        <v>801</v>
      </c>
      <c r="D22" s="2">
        <v>45.21</v>
      </c>
      <c r="E22" s="2">
        <v>0.11</v>
      </c>
      <c r="F22" s="2">
        <v>3.19</v>
      </c>
      <c r="G22" s="2">
        <v>0.41943615000000001</v>
      </c>
      <c r="H22" s="2"/>
      <c r="I22" s="2">
        <v>8.36</v>
      </c>
      <c r="J22" s="2">
        <f t="shared" si="1"/>
        <v>8.36</v>
      </c>
      <c r="K22" s="2">
        <v>0.13</v>
      </c>
      <c r="L22" s="2">
        <v>39.909999999999997</v>
      </c>
      <c r="M22" s="2">
        <v>0.25961040000000002</v>
      </c>
      <c r="N22" s="2">
        <v>2.7</v>
      </c>
      <c r="O22" s="2">
        <v>0.29799999999999999</v>
      </c>
      <c r="P22" s="3">
        <v>0.03</v>
      </c>
      <c r="Q22" s="2">
        <v>0.02</v>
      </c>
      <c r="R22" s="2">
        <v>100.63704654999999</v>
      </c>
      <c r="S22" s="1"/>
      <c r="T22" s="1"/>
      <c r="U22" s="1"/>
      <c r="V22" s="1">
        <v>75</v>
      </c>
      <c r="W22" s="1"/>
      <c r="X22" s="1">
        <v>200</v>
      </c>
      <c r="Y22" s="1"/>
      <c r="Z22" s="1">
        <v>15</v>
      </c>
      <c r="AA22" s="1"/>
      <c r="AB22" s="1">
        <v>2870</v>
      </c>
      <c r="AC22" s="1">
        <v>103</v>
      </c>
      <c r="AD22" s="1">
        <v>2040</v>
      </c>
      <c r="AE22" s="1"/>
      <c r="AF22" s="1">
        <v>53</v>
      </c>
      <c r="AG22" s="1"/>
      <c r="AH22" s="1">
        <v>0.77</v>
      </c>
      <c r="AI22" s="1"/>
      <c r="AJ22" s="1">
        <v>6.0999999999999999E-2</v>
      </c>
      <c r="AK22" s="1"/>
      <c r="AL22" s="1"/>
      <c r="AM22" s="1"/>
      <c r="AN22" s="1"/>
      <c r="AO22" s="1"/>
      <c r="AP22" s="1"/>
      <c r="AQ22" s="1"/>
      <c r="AR22" s="1"/>
      <c r="AS22" s="1"/>
      <c r="AT22" s="1">
        <v>6.0999999999999995E-3</v>
      </c>
      <c r="AU22" s="1">
        <v>6.3E-3</v>
      </c>
      <c r="AV22" s="1">
        <v>6.0999999999999999E-2</v>
      </c>
      <c r="AW22" s="1">
        <v>1.2999999999999999E-2</v>
      </c>
      <c r="AX22" s="1"/>
      <c r="AY22" s="1">
        <v>1.2999999999999999E-3</v>
      </c>
      <c r="AZ22" s="1">
        <v>1.7999999999999999E-2</v>
      </c>
      <c r="BA22" s="1"/>
      <c r="BB22" s="1"/>
      <c r="BC22" s="1"/>
      <c r="BD22" s="1">
        <v>0.157</v>
      </c>
      <c r="BE22" s="1"/>
      <c r="BF22" s="1"/>
      <c r="BG22" s="1"/>
      <c r="BH22" s="1">
        <v>0.24</v>
      </c>
      <c r="BI22" s="1">
        <v>0.10299999999999999</v>
      </c>
      <c r="BJ22" s="1"/>
      <c r="BK22" s="1"/>
      <c r="BP22" s="9">
        <v>0.36</v>
      </c>
      <c r="BQ22" s="9">
        <v>0.06</v>
      </c>
      <c r="BR22" s="9">
        <v>0.17</v>
      </c>
      <c r="BU22" s="9">
        <v>0.23</v>
      </c>
      <c r="BV22" s="9">
        <v>3.7</v>
      </c>
      <c r="BW22" s="9">
        <v>3.4</v>
      </c>
      <c r="BY22" s="9">
        <v>0.78</v>
      </c>
      <c r="CA22" s="9">
        <v>0.8</v>
      </c>
      <c r="CC22" s="9">
        <v>1</v>
      </c>
      <c r="CD22" s="9">
        <v>0.14000000000000001</v>
      </c>
    </row>
    <row r="23" spans="1:82" ht="12.75">
      <c r="B23" s="5" t="s">
        <v>1298</v>
      </c>
      <c r="C23" s="4" t="s">
        <v>801</v>
      </c>
      <c r="D23" s="2">
        <v>43.43</v>
      </c>
      <c r="E23" s="2">
        <v>0.05</v>
      </c>
      <c r="F23" s="2">
        <v>1.37</v>
      </c>
      <c r="G23" s="2">
        <v>0.53927504999999998</v>
      </c>
      <c r="H23" s="2"/>
      <c r="I23" s="2">
        <v>8.0500000000000007</v>
      </c>
      <c r="J23" s="2">
        <f t="shared" si="1"/>
        <v>8.0500000000000007</v>
      </c>
      <c r="K23" s="2">
        <v>0.12</v>
      </c>
      <c r="L23" s="2">
        <v>44.14</v>
      </c>
      <c r="M23" s="2">
        <v>0.2965158</v>
      </c>
      <c r="N23" s="2">
        <v>1.48</v>
      </c>
      <c r="O23" s="2">
        <v>0.13600000000000001</v>
      </c>
      <c r="P23" s="3">
        <v>0.02</v>
      </c>
      <c r="Q23" s="2">
        <v>0.02</v>
      </c>
      <c r="R23" s="2">
        <v>99.651790850000012</v>
      </c>
      <c r="S23" s="1"/>
      <c r="T23" s="1"/>
      <c r="U23" s="1"/>
      <c r="V23" s="1">
        <v>68</v>
      </c>
      <c r="W23" s="1"/>
      <c r="X23" s="1">
        <v>50</v>
      </c>
      <c r="Y23" s="1"/>
      <c r="Z23" s="1">
        <v>12.1</v>
      </c>
      <c r="AA23" s="1"/>
      <c r="AB23" s="1">
        <v>3690</v>
      </c>
      <c r="AC23" s="1">
        <v>116</v>
      </c>
      <c r="AD23" s="1">
        <v>2330</v>
      </c>
      <c r="AE23" s="1"/>
      <c r="AF23" s="1">
        <v>31</v>
      </c>
      <c r="AG23" s="1"/>
      <c r="AH23" s="1">
        <v>0.88</v>
      </c>
      <c r="AI23" s="1"/>
      <c r="AJ23" s="1">
        <v>1.2999999999999999E-3</v>
      </c>
      <c r="AK23" s="1"/>
      <c r="AL23" s="1"/>
      <c r="AM23" s="1"/>
      <c r="AN23" s="1"/>
      <c r="AO23" s="1"/>
      <c r="AP23" s="1"/>
      <c r="AQ23" s="1"/>
      <c r="AR23" s="1"/>
      <c r="AS23" s="1"/>
      <c r="AT23" s="1">
        <v>3.0999999999999999E-3</v>
      </c>
      <c r="AU23" s="1">
        <v>5.0000000000000001E-4</v>
      </c>
      <c r="AV23" s="1">
        <v>4.9000000000000002E-2</v>
      </c>
      <c r="AW23" s="1">
        <v>7.0000000000000001E-3</v>
      </c>
      <c r="AX23" s="1"/>
      <c r="AY23" s="1"/>
      <c r="AZ23" s="1"/>
      <c r="BA23" s="1"/>
      <c r="BB23" s="1"/>
      <c r="BC23" s="1"/>
      <c r="BD23" s="1">
        <v>0.25</v>
      </c>
      <c r="BE23" s="1">
        <v>0.56999999999999995</v>
      </c>
      <c r="BF23" s="1"/>
      <c r="BG23" s="1"/>
      <c r="BH23" s="1">
        <v>0.12</v>
      </c>
      <c r="BI23" s="1">
        <v>4.5999999999999999E-2</v>
      </c>
      <c r="BJ23" s="1"/>
      <c r="BK23" s="1"/>
      <c r="BP23" s="9">
        <v>8.4000000000000005E-2</v>
      </c>
      <c r="BQ23" s="9">
        <v>1.4E-2</v>
      </c>
      <c r="BU23" s="9">
        <v>3.0000000000000001E-3</v>
      </c>
      <c r="BV23" s="9">
        <v>1.48</v>
      </c>
      <c r="BW23" s="9">
        <v>1.69</v>
      </c>
      <c r="BY23" s="9">
        <v>9.1999999999999998E-2</v>
      </c>
      <c r="CA23" s="9">
        <v>0.3</v>
      </c>
      <c r="CC23" s="9">
        <v>0.9</v>
      </c>
      <c r="CD23" s="9">
        <v>0.14000000000000001</v>
      </c>
    </row>
    <row r="24" spans="1:82" ht="12.75">
      <c r="B24" s="5" t="s">
        <v>1078</v>
      </c>
      <c r="C24" s="4" t="s">
        <v>801</v>
      </c>
      <c r="D24" s="2">
        <v>43.28</v>
      </c>
      <c r="E24" s="2">
        <v>0.04</v>
      </c>
      <c r="F24" s="2">
        <v>1.54</v>
      </c>
      <c r="G24" s="2">
        <v>0.54073650000000006</v>
      </c>
      <c r="H24" s="2"/>
      <c r="I24" s="2">
        <v>8.3800000000000008</v>
      </c>
      <c r="J24" s="2">
        <f t="shared" si="1"/>
        <v>8.3800000000000008</v>
      </c>
      <c r="K24" s="2">
        <v>0.13</v>
      </c>
      <c r="L24" s="2">
        <v>44.01</v>
      </c>
      <c r="M24" s="2">
        <v>0.31051439999999997</v>
      </c>
      <c r="N24" s="2">
        <v>1.07</v>
      </c>
      <c r="O24" s="2">
        <v>0.11799999999999999</v>
      </c>
      <c r="P24" s="3">
        <v>2E-3</v>
      </c>
      <c r="Q24" s="2"/>
      <c r="R24" s="2">
        <v>99.421250900000004</v>
      </c>
      <c r="S24" s="1"/>
      <c r="T24" s="1"/>
      <c r="U24" s="1"/>
      <c r="V24" s="1">
        <v>122</v>
      </c>
      <c r="W24" s="1"/>
      <c r="X24" s="1">
        <v>55</v>
      </c>
      <c r="Y24" s="1"/>
      <c r="Z24" s="1">
        <v>9.4</v>
      </c>
      <c r="AA24" s="1"/>
      <c r="AB24" s="1">
        <v>3700</v>
      </c>
      <c r="AC24" s="1">
        <v>119</v>
      </c>
      <c r="AD24" s="1">
        <v>2440</v>
      </c>
      <c r="AE24" s="1"/>
      <c r="AF24" s="1">
        <v>54</v>
      </c>
      <c r="AG24" s="1"/>
      <c r="AH24" s="1">
        <v>1.1000000000000001</v>
      </c>
      <c r="AI24" s="1"/>
      <c r="AJ24" s="1">
        <v>1.2999999999999999E-3</v>
      </c>
      <c r="AK24" s="1"/>
      <c r="AL24" s="1"/>
      <c r="AM24" s="1"/>
      <c r="AN24" s="1"/>
      <c r="AO24" s="1"/>
      <c r="AP24" s="1"/>
      <c r="AQ24" s="1"/>
      <c r="AR24" s="1"/>
      <c r="AS24" s="1"/>
      <c r="AT24" s="1">
        <v>1.6999999999999999E-3</v>
      </c>
      <c r="AU24" s="1">
        <v>5.0000000000000001E-4</v>
      </c>
      <c r="AV24" s="1">
        <v>0.03</v>
      </c>
      <c r="AW24" s="1">
        <v>5.0000000000000001E-3</v>
      </c>
      <c r="AX24" s="1"/>
      <c r="AY24" s="1">
        <v>3.2000000000000002E-3</v>
      </c>
      <c r="AZ24" s="1">
        <v>8.0000000000000002E-3</v>
      </c>
      <c r="BA24" s="1"/>
      <c r="BB24" s="1"/>
      <c r="BC24" s="1"/>
      <c r="BD24" s="1">
        <v>0.14699999999999999</v>
      </c>
      <c r="BE24" s="1"/>
      <c r="BF24" s="1"/>
      <c r="BG24" s="1"/>
      <c r="BH24" s="1">
        <v>0.126</v>
      </c>
      <c r="BI24" s="1">
        <v>4.2999999999999997E-2</v>
      </c>
      <c r="BJ24" s="1"/>
      <c r="BK24" s="1"/>
      <c r="BP24" s="9">
        <v>8.3000000000000004E-2</v>
      </c>
      <c r="BQ24" s="9">
        <v>1.6E-2</v>
      </c>
      <c r="BU24" s="9">
        <v>1.0999999999999999E-2</v>
      </c>
      <c r="BV24" s="9">
        <v>6.1</v>
      </c>
      <c r="BW24" s="9">
        <v>3.8</v>
      </c>
      <c r="BY24" s="9">
        <v>8.4000000000000005E-2</v>
      </c>
      <c r="CA24" s="9">
        <v>1.4</v>
      </c>
      <c r="CC24" s="9">
        <v>1</v>
      </c>
      <c r="CD24" s="9">
        <v>0.15</v>
      </c>
    </row>
    <row r="25" spans="1:82" ht="12.75">
      <c r="B25" s="5" t="s">
        <v>1297</v>
      </c>
      <c r="C25" s="4" t="s">
        <v>801</v>
      </c>
      <c r="D25" s="2">
        <v>45.66</v>
      </c>
      <c r="E25" s="2">
        <v>0.12</v>
      </c>
      <c r="F25" s="2">
        <v>3.35</v>
      </c>
      <c r="G25" s="2">
        <v>0.49835445</v>
      </c>
      <c r="H25" s="2"/>
      <c r="I25" s="2">
        <v>8.1</v>
      </c>
      <c r="J25" s="2">
        <f t="shared" si="1"/>
        <v>8.1</v>
      </c>
      <c r="K25" s="2">
        <v>0.12</v>
      </c>
      <c r="L25" s="2">
        <v>39.29</v>
      </c>
      <c r="M25" s="2">
        <v>0.27106380000000002</v>
      </c>
      <c r="N25" s="2">
        <v>2.78</v>
      </c>
      <c r="O25" s="2">
        <v>0.19900000000000001</v>
      </c>
      <c r="P25" s="3">
        <v>0.02</v>
      </c>
      <c r="Q25" s="2">
        <v>0.01</v>
      </c>
      <c r="R25" s="2">
        <v>100.41841824999999</v>
      </c>
      <c r="S25" s="1"/>
      <c r="T25" s="1"/>
      <c r="U25" s="1"/>
      <c r="V25" s="1">
        <v>42</v>
      </c>
      <c r="W25" s="1"/>
      <c r="X25" s="1">
        <v>198</v>
      </c>
      <c r="Y25" s="1"/>
      <c r="Z25" s="1">
        <v>13.2</v>
      </c>
      <c r="AA25" s="1"/>
      <c r="AB25" s="1">
        <v>3410</v>
      </c>
      <c r="AC25" s="1">
        <v>111</v>
      </c>
      <c r="AD25" s="1">
        <v>2130</v>
      </c>
      <c r="AE25" s="1"/>
      <c r="AF25" s="1">
        <v>62</v>
      </c>
      <c r="AG25" s="1"/>
      <c r="AH25" s="1">
        <v>0.73</v>
      </c>
      <c r="AI25" s="1"/>
      <c r="AJ25" s="1">
        <v>6.3E-2</v>
      </c>
      <c r="AK25" s="1"/>
      <c r="AL25" s="1"/>
      <c r="AM25" s="1"/>
      <c r="AN25" s="1"/>
      <c r="AO25" s="1"/>
      <c r="AP25" s="1"/>
      <c r="AQ25" s="1"/>
      <c r="AR25" s="1"/>
      <c r="AS25" s="1"/>
      <c r="AT25" s="1">
        <v>5.3E-3</v>
      </c>
      <c r="AU25" s="1">
        <v>6.9000000000000008E-3</v>
      </c>
      <c r="AV25" s="1">
        <v>6.8000000000000005E-2</v>
      </c>
      <c r="AW25" s="1">
        <v>5.0000000000000001E-3</v>
      </c>
      <c r="AX25" s="1"/>
      <c r="AY25" s="1">
        <v>6.9999999999999999E-4</v>
      </c>
      <c r="AZ25" s="1">
        <v>1.4E-2</v>
      </c>
      <c r="BA25" s="1"/>
      <c r="BB25" s="1"/>
      <c r="BC25" s="1"/>
      <c r="BD25" s="1">
        <v>8.6999999999999994E-2</v>
      </c>
      <c r="BE25" s="1"/>
      <c r="BF25" s="1"/>
      <c r="BG25" s="1"/>
      <c r="BH25" s="1">
        <v>0.19800000000000001</v>
      </c>
      <c r="BI25" s="1">
        <v>9.0999999999999998E-2</v>
      </c>
      <c r="BJ25" s="1"/>
      <c r="BK25" s="1"/>
      <c r="BP25" s="9">
        <v>0.28000000000000003</v>
      </c>
      <c r="BQ25" s="9">
        <v>4.7E-2</v>
      </c>
      <c r="BR25" s="9">
        <v>0.14000000000000001</v>
      </c>
      <c r="BU25" s="9">
        <v>1.4E-2</v>
      </c>
      <c r="BV25" s="9">
        <v>4.9000000000000004</v>
      </c>
      <c r="BW25" s="9">
        <v>3.9</v>
      </c>
      <c r="BY25" s="9">
        <v>0.96</v>
      </c>
      <c r="CA25" s="9">
        <v>0.7</v>
      </c>
      <c r="CC25" s="9">
        <v>2.2999999999999998</v>
      </c>
      <c r="CD25" s="9">
        <v>0.13</v>
      </c>
    </row>
    <row r="26" spans="1:82" ht="12.75">
      <c r="B26" s="5" t="s">
        <v>1296</v>
      </c>
      <c r="C26" s="4" t="s">
        <v>801</v>
      </c>
      <c r="D26" s="2">
        <v>45.26</v>
      </c>
      <c r="E26" s="2">
        <v>0.06</v>
      </c>
      <c r="F26" s="2">
        <v>2.86</v>
      </c>
      <c r="G26" s="2">
        <v>0.43405065000000004</v>
      </c>
      <c r="H26" s="2"/>
      <c r="I26" s="2">
        <v>7.9</v>
      </c>
      <c r="J26" s="2">
        <f t="shared" si="1"/>
        <v>7.9</v>
      </c>
      <c r="K26" s="2">
        <v>0.12</v>
      </c>
      <c r="L26" s="2">
        <v>41.3</v>
      </c>
      <c r="M26" s="2">
        <v>0.27106380000000002</v>
      </c>
      <c r="N26" s="2">
        <v>2.16</v>
      </c>
      <c r="O26" s="2">
        <v>0.20699999999999999</v>
      </c>
      <c r="P26" s="3">
        <v>0.01</v>
      </c>
      <c r="Q26" s="2">
        <v>0.01</v>
      </c>
      <c r="R26" s="2">
        <v>100.59211445</v>
      </c>
      <c r="S26" s="1"/>
      <c r="T26" s="1"/>
      <c r="U26" s="1"/>
      <c r="V26" s="1">
        <v>82</v>
      </c>
      <c r="W26" s="1"/>
      <c r="X26" s="1">
        <v>55</v>
      </c>
      <c r="Y26" s="1"/>
      <c r="Z26" s="1">
        <v>13</v>
      </c>
      <c r="AA26" s="1"/>
      <c r="AB26" s="1">
        <v>2970</v>
      </c>
      <c r="AC26" s="1">
        <v>108</v>
      </c>
      <c r="AD26" s="1">
        <v>2130</v>
      </c>
      <c r="AE26" s="1"/>
      <c r="AF26" s="1">
        <v>29</v>
      </c>
      <c r="AG26" s="1"/>
      <c r="AH26" s="1">
        <v>0.84</v>
      </c>
      <c r="AI26" s="1"/>
      <c r="AJ26" s="1">
        <v>1.7000000000000001E-2</v>
      </c>
      <c r="AK26" s="1"/>
      <c r="AL26" s="1"/>
      <c r="AM26" s="1"/>
      <c r="AN26" s="1"/>
      <c r="AO26" s="1"/>
      <c r="AP26" s="1"/>
      <c r="AQ26" s="1"/>
      <c r="AR26" s="1"/>
      <c r="AS26" s="1"/>
      <c r="AT26" s="1">
        <v>1.2999999999999999E-3</v>
      </c>
      <c r="AU26" s="1">
        <v>2.8999999999999998E-3</v>
      </c>
      <c r="AV26" s="1">
        <v>3.3000000000000002E-2</v>
      </c>
      <c r="AW26" s="1">
        <v>1.0999999999999999E-2</v>
      </c>
      <c r="AX26" s="1"/>
      <c r="AY26" s="1"/>
      <c r="AZ26" s="1">
        <v>1.4E-2</v>
      </c>
      <c r="BA26" s="1"/>
      <c r="BB26" s="1"/>
      <c r="BC26" s="1"/>
      <c r="BD26" s="1">
        <v>0.123</v>
      </c>
      <c r="BE26" s="1"/>
      <c r="BF26" s="1"/>
      <c r="BG26" s="1"/>
      <c r="BH26" s="1">
        <v>0.14699999999999999</v>
      </c>
      <c r="BI26" s="1">
        <v>6.3E-2</v>
      </c>
      <c r="BJ26" s="1"/>
      <c r="BK26" s="1"/>
      <c r="BP26" s="9">
        <v>0.26</v>
      </c>
      <c r="BQ26" s="9">
        <v>4.8000000000000001E-2</v>
      </c>
      <c r="BU26" s="9">
        <v>5.5E-2</v>
      </c>
      <c r="BV26" s="9">
        <v>3.1</v>
      </c>
      <c r="BW26" s="9">
        <v>3.5</v>
      </c>
      <c r="BY26" s="9">
        <v>0.158</v>
      </c>
      <c r="CA26" s="9">
        <v>0.4</v>
      </c>
      <c r="CC26" s="9">
        <v>3</v>
      </c>
    </row>
    <row r="27" spans="1:82" ht="12.75">
      <c r="B27" s="5" t="s">
        <v>1295</v>
      </c>
      <c r="C27" s="4" t="s">
        <v>801</v>
      </c>
      <c r="D27" s="2">
        <v>44.95</v>
      </c>
      <c r="E27" s="2">
        <v>0.09</v>
      </c>
      <c r="F27" s="2">
        <v>2.89</v>
      </c>
      <c r="G27" s="2">
        <v>0.4559724</v>
      </c>
      <c r="H27" s="2"/>
      <c r="I27" s="2">
        <v>8.2100000000000009</v>
      </c>
      <c r="J27" s="2">
        <f t="shared" si="1"/>
        <v>8.2100000000000009</v>
      </c>
      <c r="K27" s="2">
        <v>0.13</v>
      </c>
      <c r="L27" s="2">
        <v>40.659999999999997</v>
      </c>
      <c r="M27" s="2">
        <v>0.26597339999999997</v>
      </c>
      <c r="N27" s="2">
        <v>2.68</v>
      </c>
      <c r="O27" s="2">
        <v>0.221</v>
      </c>
      <c r="P27" s="3">
        <v>0.03</v>
      </c>
      <c r="Q27" s="2">
        <v>0.01</v>
      </c>
      <c r="R27" s="2">
        <v>100.5929458</v>
      </c>
      <c r="S27" s="1"/>
      <c r="T27" s="1"/>
      <c r="U27" s="1"/>
      <c r="V27" s="1">
        <v>69</v>
      </c>
      <c r="W27" s="1"/>
      <c r="X27" s="1">
        <v>52</v>
      </c>
      <c r="Y27" s="1"/>
      <c r="Z27" s="1">
        <v>14.1</v>
      </c>
      <c r="AA27" s="1"/>
      <c r="AB27" s="1">
        <v>3120</v>
      </c>
      <c r="AC27" s="1">
        <v>107</v>
      </c>
      <c r="AD27" s="1">
        <v>2090</v>
      </c>
      <c r="AE27" s="1"/>
      <c r="AF27" s="1">
        <v>52</v>
      </c>
      <c r="AG27" s="1"/>
      <c r="AH27" s="1">
        <v>0.78</v>
      </c>
      <c r="AI27" s="1"/>
      <c r="AJ27" s="1">
        <v>7.1000000000000004E-3</v>
      </c>
      <c r="AK27" s="1"/>
      <c r="AL27" s="1"/>
      <c r="AM27" s="1"/>
      <c r="AN27" s="1"/>
      <c r="AO27" s="1"/>
      <c r="AP27" s="1"/>
      <c r="AQ27" s="1"/>
      <c r="AR27" s="1"/>
      <c r="AS27" s="1"/>
      <c r="AT27" s="1">
        <v>2.3E-3</v>
      </c>
      <c r="AU27" s="1">
        <v>1.6999999999999999E-3</v>
      </c>
      <c r="AV27" s="1">
        <v>0.05</v>
      </c>
      <c r="AW27" s="1">
        <v>1.2E-2</v>
      </c>
      <c r="AX27" s="1"/>
      <c r="AY27" s="1"/>
      <c r="AZ27" s="1">
        <v>1.4E-2</v>
      </c>
      <c r="BA27" s="1"/>
      <c r="BB27" s="1"/>
      <c r="BC27" s="1"/>
      <c r="BD27" s="1">
        <v>0.35</v>
      </c>
      <c r="BE27" s="1"/>
      <c r="BF27" s="1"/>
      <c r="BG27" s="1"/>
      <c r="BH27" s="1">
        <v>0.16400000000000001</v>
      </c>
      <c r="BI27" s="1">
        <v>7.1999999999999995E-2</v>
      </c>
      <c r="BJ27" s="1"/>
      <c r="BK27" s="1"/>
      <c r="BP27" s="9">
        <v>0.32</v>
      </c>
      <c r="BQ27" s="9">
        <v>5.8999999999999997E-2</v>
      </c>
      <c r="BU27" s="9">
        <v>0.17</v>
      </c>
      <c r="BV27" s="9">
        <v>2.2999999999999998</v>
      </c>
      <c r="BW27" s="9">
        <v>2.9</v>
      </c>
      <c r="BY27" s="9">
        <v>0.47</v>
      </c>
      <c r="CA27" s="9">
        <v>0.5</v>
      </c>
      <c r="CC27" s="9">
        <v>2</v>
      </c>
      <c r="CD27" s="9">
        <v>0.14000000000000001</v>
      </c>
    </row>
    <row r="28" spans="1:82" ht="12.75">
      <c r="B28" s="5"/>
      <c r="C28" s="4"/>
      <c r="D28" s="2"/>
      <c r="E28" s="2"/>
      <c r="F28" s="2"/>
      <c r="G28" s="2"/>
      <c r="H28" s="2"/>
      <c r="I28" s="2"/>
      <c r="J28" s="2"/>
      <c r="K28" s="2"/>
      <c r="L28" s="2"/>
      <c r="M28" s="2"/>
      <c r="N28" s="2"/>
      <c r="O28" s="2"/>
      <c r="P28" s="3"/>
      <c r="Q28" s="2"/>
      <c r="R28" s="2"/>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82" ht="12.75">
      <c r="A29" s="7" t="s">
        <v>1294</v>
      </c>
      <c r="B29" s="5" t="s">
        <v>1293</v>
      </c>
      <c r="C29" s="4" t="s">
        <v>799</v>
      </c>
      <c r="D29" s="2">
        <v>42.02</v>
      </c>
      <c r="E29" s="2">
        <v>0.03</v>
      </c>
      <c r="F29" s="2">
        <v>0.59</v>
      </c>
      <c r="G29" s="2">
        <v>0.30252014999999999</v>
      </c>
      <c r="H29" s="2"/>
      <c r="I29" s="2">
        <v>7.66</v>
      </c>
      <c r="J29" s="2">
        <f t="shared" ref="J29:J44" si="2">(0.8998*H29)+I29</f>
        <v>7.66</v>
      </c>
      <c r="K29" s="2">
        <v>0.15</v>
      </c>
      <c r="L29" s="2">
        <v>47.13</v>
      </c>
      <c r="M29" s="2">
        <v>0.31433220000000001</v>
      </c>
      <c r="N29" s="2">
        <v>0.53</v>
      </c>
      <c r="O29" s="2">
        <v>0.06</v>
      </c>
      <c r="P29" s="3">
        <v>0.02</v>
      </c>
      <c r="Q29" s="2"/>
      <c r="R29" s="2">
        <v>98.806852350000028</v>
      </c>
      <c r="S29" s="1"/>
      <c r="T29" s="1"/>
      <c r="U29" s="1"/>
      <c r="V29" s="1"/>
      <c r="W29" s="1"/>
      <c r="X29" s="1"/>
      <c r="Y29" s="1"/>
      <c r="Z29" s="1">
        <v>5.2</v>
      </c>
      <c r="AA29" s="1"/>
      <c r="AB29" s="1">
        <v>2070</v>
      </c>
      <c r="AC29" s="1">
        <v>124</v>
      </c>
      <c r="AD29" s="1">
        <v>2470</v>
      </c>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v>2.2000000000000002</v>
      </c>
      <c r="BE29" s="1">
        <v>4.4000000000000004</v>
      </c>
      <c r="BF29" s="1"/>
      <c r="BG29" s="1">
        <v>2.2000000000000002</v>
      </c>
      <c r="BH29" s="1">
        <v>0.4</v>
      </c>
      <c r="BI29" s="1">
        <v>0.08</v>
      </c>
      <c r="BJ29" s="1"/>
      <c r="BK29" s="1">
        <v>0.19800000000000001</v>
      </c>
      <c r="BP29" s="9">
        <v>6.8000000000000005E-2</v>
      </c>
      <c r="BQ29" s="9">
        <v>1.09E-2</v>
      </c>
    </row>
    <row r="30" spans="1:82" ht="12.75">
      <c r="B30" s="5" t="s">
        <v>1292</v>
      </c>
      <c r="C30" s="4" t="s">
        <v>799</v>
      </c>
      <c r="D30" s="2">
        <v>43.85</v>
      </c>
      <c r="E30" s="2">
        <v>0.03</v>
      </c>
      <c r="F30" s="2">
        <v>1.7</v>
      </c>
      <c r="G30" s="2">
        <v>0.46035675000000004</v>
      </c>
      <c r="H30" s="2"/>
      <c r="I30" s="2">
        <v>7.24</v>
      </c>
      <c r="J30" s="2">
        <f t="shared" si="2"/>
        <v>7.24</v>
      </c>
      <c r="K30" s="2">
        <v>0.13</v>
      </c>
      <c r="L30" s="2">
        <v>43.85</v>
      </c>
      <c r="M30" s="2">
        <v>0.27233639999999998</v>
      </c>
      <c r="N30" s="2">
        <v>1.0900000000000001</v>
      </c>
      <c r="O30" s="2">
        <v>0.12</v>
      </c>
      <c r="P30" s="3">
        <v>0.02</v>
      </c>
      <c r="Q30" s="2"/>
      <c r="R30" s="2">
        <v>98.762693150000018</v>
      </c>
      <c r="S30" s="1"/>
      <c r="T30" s="1"/>
      <c r="U30" s="1"/>
      <c r="V30" s="1"/>
      <c r="W30" s="1"/>
      <c r="X30" s="1"/>
      <c r="Y30" s="1"/>
      <c r="Z30" s="1">
        <v>10.3</v>
      </c>
      <c r="AA30" s="1"/>
      <c r="AB30" s="1">
        <v>3150</v>
      </c>
      <c r="AC30" s="1">
        <v>112</v>
      </c>
      <c r="AD30" s="1">
        <v>2140</v>
      </c>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v>2.2000000000000002</v>
      </c>
      <c r="BE30" s="1">
        <v>6</v>
      </c>
      <c r="BF30" s="1">
        <v>0.84</v>
      </c>
      <c r="BG30" s="1">
        <v>2</v>
      </c>
      <c r="BH30" s="1">
        <v>0.38</v>
      </c>
      <c r="BI30" s="1">
        <v>8.6999999999999994E-2</v>
      </c>
      <c r="BJ30" s="1"/>
      <c r="BK30" s="1">
        <v>3.2000000000000001E-2</v>
      </c>
      <c r="BL30" s="9">
        <v>0.22</v>
      </c>
      <c r="BN30" s="9">
        <v>0.15</v>
      </c>
      <c r="BP30" s="9">
        <v>0.13</v>
      </c>
      <c r="BQ30" s="9">
        <v>2.1000000000000001E-2</v>
      </c>
    </row>
    <row r="31" spans="1:82" ht="12.75">
      <c r="B31" s="5" t="s">
        <v>1275</v>
      </c>
      <c r="C31" s="4" t="s">
        <v>799</v>
      </c>
      <c r="D31" s="2">
        <v>42.75</v>
      </c>
      <c r="E31" s="2">
        <v>0.03</v>
      </c>
      <c r="F31" s="2">
        <v>1.07</v>
      </c>
      <c r="G31" s="2">
        <v>0.40189875000000003</v>
      </c>
      <c r="H31" s="2"/>
      <c r="I31" s="2">
        <v>7.66</v>
      </c>
      <c r="J31" s="2">
        <f t="shared" si="2"/>
        <v>7.66</v>
      </c>
      <c r="K31" s="2">
        <v>0.15</v>
      </c>
      <c r="L31" s="2">
        <v>44.87</v>
      </c>
      <c r="M31" s="2">
        <v>0.27615420000000002</v>
      </c>
      <c r="N31" s="2">
        <v>0.93</v>
      </c>
      <c r="O31" s="2">
        <v>0.15</v>
      </c>
      <c r="P31" s="3">
        <v>0.05</v>
      </c>
      <c r="Q31" s="2"/>
      <c r="R31" s="2">
        <v>98.338052949999991</v>
      </c>
      <c r="S31" s="1"/>
      <c r="T31" s="1"/>
      <c r="U31" s="1"/>
      <c r="V31" s="1"/>
      <c r="W31" s="1"/>
      <c r="X31" s="1"/>
      <c r="Y31" s="1"/>
      <c r="Z31" s="1">
        <v>7.7</v>
      </c>
      <c r="AA31" s="1"/>
      <c r="AB31" s="1">
        <v>2750</v>
      </c>
      <c r="AC31" s="1">
        <v>110</v>
      </c>
      <c r="AD31" s="1">
        <v>2170</v>
      </c>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v>4.2</v>
      </c>
      <c r="BE31" s="1">
        <v>8</v>
      </c>
      <c r="BF31" s="1">
        <v>0.76</v>
      </c>
      <c r="BG31" s="1">
        <v>3.5</v>
      </c>
      <c r="BH31" s="1">
        <v>0.7</v>
      </c>
      <c r="BI31" s="1">
        <v>0.186</v>
      </c>
      <c r="BJ31" s="1">
        <v>0.46</v>
      </c>
      <c r="BK31" s="1">
        <v>0.06</v>
      </c>
      <c r="BL31" s="9">
        <v>0.39</v>
      </c>
      <c r="BM31" s="9">
        <v>7.0000000000000007E-2</v>
      </c>
      <c r="BO31" s="9">
        <v>1.4999999999999999E-2</v>
      </c>
      <c r="BP31" s="9">
        <v>0.127</v>
      </c>
      <c r="BQ31" s="9">
        <v>2.1000000000000001E-2</v>
      </c>
    </row>
    <row r="32" spans="1:82" ht="12.75">
      <c r="B32" s="5" t="s">
        <v>1291</v>
      </c>
      <c r="C32" s="4" t="s">
        <v>799</v>
      </c>
      <c r="D32" s="2">
        <v>42.43</v>
      </c>
      <c r="E32" s="2">
        <v>0.03</v>
      </c>
      <c r="F32" s="2">
        <v>0.92</v>
      </c>
      <c r="G32" s="2">
        <v>0.37266975000000002</v>
      </c>
      <c r="H32" s="2"/>
      <c r="I32" s="2">
        <v>7.4</v>
      </c>
      <c r="J32" s="2">
        <f t="shared" si="2"/>
        <v>7.4</v>
      </c>
      <c r="K32" s="2">
        <v>0.13</v>
      </c>
      <c r="L32" s="2">
        <v>45.23</v>
      </c>
      <c r="M32" s="2">
        <v>0.31305959999999999</v>
      </c>
      <c r="N32" s="2">
        <v>1.18</v>
      </c>
      <c r="O32" s="2">
        <v>0.12</v>
      </c>
      <c r="P32" s="3">
        <v>0.03</v>
      </c>
      <c r="Q32" s="2"/>
      <c r="R32" s="2">
        <v>98.155729350000001</v>
      </c>
      <c r="S32" s="1"/>
      <c r="T32" s="1"/>
      <c r="U32" s="1"/>
      <c r="V32" s="1"/>
      <c r="W32" s="1"/>
      <c r="X32" s="1"/>
      <c r="Y32" s="1"/>
      <c r="Z32" s="1">
        <v>9.3000000000000007</v>
      </c>
      <c r="AA32" s="1"/>
      <c r="AB32" s="1">
        <v>2550</v>
      </c>
      <c r="AC32" s="1">
        <v>116</v>
      </c>
      <c r="AD32" s="1">
        <v>2460</v>
      </c>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v>2.4</v>
      </c>
      <c r="BE32" s="1">
        <v>5.7</v>
      </c>
      <c r="BF32" s="1">
        <v>0.95</v>
      </c>
      <c r="BG32" s="1">
        <v>3</v>
      </c>
      <c r="BH32" s="1">
        <v>0.54</v>
      </c>
      <c r="BI32" s="1">
        <v>0.17499999999999999</v>
      </c>
      <c r="BJ32" s="1"/>
      <c r="BK32" s="1">
        <v>4.2999999999999997E-2</v>
      </c>
      <c r="BL32" s="9">
        <v>0.27</v>
      </c>
      <c r="BN32" s="9">
        <v>9.0999999999999998E-2</v>
      </c>
      <c r="BP32" s="9">
        <v>9.8000000000000004E-2</v>
      </c>
      <c r="BQ32" s="9">
        <v>1.52E-2</v>
      </c>
    </row>
    <row r="33" spans="1:69" ht="12.75">
      <c r="B33" s="5" t="s">
        <v>1290</v>
      </c>
      <c r="C33" s="4" t="s">
        <v>799</v>
      </c>
      <c r="D33" s="2">
        <v>43.58</v>
      </c>
      <c r="E33" s="2">
        <v>0.06</v>
      </c>
      <c r="F33" s="2">
        <v>1.97</v>
      </c>
      <c r="G33" s="2">
        <v>0.35513234999999999</v>
      </c>
      <c r="H33" s="2"/>
      <c r="I33" s="2">
        <v>7.66</v>
      </c>
      <c r="J33" s="2">
        <f t="shared" si="2"/>
        <v>7.66</v>
      </c>
      <c r="K33" s="2">
        <v>0.14000000000000001</v>
      </c>
      <c r="L33" s="2">
        <v>42.84</v>
      </c>
      <c r="M33" s="2">
        <v>0.27360899999999999</v>
      </c>
      <c r="N33" s="2">
        <v>1.87</v>
      </c>
      <c r="O33" s="2">
        <v>0.14000000000000001</v>
      </c>
      <c r="P33" s="3">
        <v>0.04</v>
      </c>
      <c r="Q33" s="2"/>
      <c r="R33" s="2">
        <v>98.92874135000001</v>
      </c>
      <c r="S33" s="1"/>
      <c r="T33" s="1"/>
      <c r="U33" s="1"/>
      <c r="V33" s="1"/>
      <c r="W33" s="1"/>
      <c r="X33" s="1"/>
      <c r="Y33" s="1"/>
      <c r="Z33" s="1">
        <v>8.9</v>
      </c>
      <c r="AA33" s="1"/>
      <c r="AB33" s="1">
        <v>2430</v>
      </c>
      <c r="AC33" s="1">
        <v>108</v>
      </c>
      <c r="AD33" s="1">
        <v>2150</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v>1.69</v>
      </c>
      <c r="BE33" s="1">
        <v>4.4000000000000004</v>
      </c>
      <c r="BF33" s="1">
        <v>0.52</v>
      </c>
      <c r="BG33" s="1">
        <v>2.1</v>
      </c>
      <c r="BH33" s="1">
        <v>0.45</v>
      </c>
      <c r="BI33" s="1">
        <v>9.7000000000000003E-2</v>
      </c>
      <c r="BJ33" s="1">
        <v>0.26</v>
      </c>
      <c r="BK33" s="1">
        <v>3.1E-2</v>
      </c>
      <c r="BL33" s="9">
        <v>0.2</v>
      </c>
      <c r="BM33" s="9">
        <v>4.3999999999999997E-2</v>
      </c>
      <c r="BO33" s="9">
        <v>1.5800000000000002E-2</v>
      </c>
      <c r="BP33" s="9">
        <v>0.114</v>
      </c>
      <c r="BQ33" s="9">
        <v>0.02</v>
      </c>
    </row>
    <row r="34" spans="1:69" ht="12.75">
      <c r="B34" s="5" t="s">
        <v>1289</v>
      </c>
      <c r="C34" s="4" t="s">
        <v>799</v>
      </c>
      <c r="D34" s="2">
        <v>43.35</v>
      </c>
      <c r="E34" s="2">
        <v>0.03</v>
      </c>
      <c r="F34" s="2">
        <v>1.57</v>
      </c>
      <c r="G34" s="2">
        <v>0.41651325</v>
      </c>
      <c r="H34" s="2"/>
      <c r="I34" s="2">
        <v>7.72</v>
      </c>
      <c r="J34" s="2">
        <f t="shared" si="2"/>
        <v>7.72</v>
      </c>
      <c r="K34" s="2"/>
      <c r="L34" s="2">
        <v>43.57</v>
      </c>
      <c r="M34" s="2">
        <v>0.24306659999999999</v>
      </c>
      <c r="N34" s="2">
        <v>1.49</v>
      </c>
      <c r="O34" s="2">
        <v>0.27</v>
      </c>
      <c r="P34" s="3">
        <v>0.05</v>
      </c>
      <c r="Q34" s="2"/>
      <c r="R34" s="2">
        <v>98.709579849999997</v>
      </c>
      <c r="S34" s="1"/>
      <c r="T34" s="1"/>
      <c r="U34" s="1"/>
      <c r="V34" s="1"/>
      <c r="W34" s="1"/>
      <c r="X34" s="1"/>
      <c r="Y34" s="1"/>
      <c r="Z34" s="1">
        <v>11.5</v>
      </c>
      <c r="AA34" s="1"/>
      <c r="AB34" s="1">
        <v>2850</v>
      </c>
      <c r="AC34" s="1">
        <v>111</v>
      </c>
      <c r="AD34" s="1">
        <v>1910</v>
      </c>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v>3.1</v>
      </c>
      <c r="BE34" s="1">
        <v>8</v>
      </c>
      <c r="BF34" s="1">
        <v>1</v>
      </c>
      <c r="BG34" s="1"/>
      <c r="BH34" s="1">
        <v>0.88</v>
      </c>
      <c r="BI34" s="1">
        <v>0.28000000000000003</v>
      </c>
      <c r="BJ34" s="1"/>
      <c r="BK34" s="1">
        <v>0.08</v>
      </c>
      <c r="BL34" s="9">
        <v>0.45</v>
      </c>
      <c r="BN34" s="9">
        <v>0.22</v>
      </c>
      <c r="BP34" s="9">
        <v>0.18</v>
      </c>
      <c r="BQ34" s="9">
        <v>4.1000000000000002E-2</v>
      </c>
    </row>
    <row r="35" spans="1:69" ht="12.75">
      <c r="B35" s="5" t="s">
        <v>1288</v>
      </c>
      <c r="C35" s="4" t="s">
        <v>799</v>
      </c>
      <c r="D35" s="2">
        <v>44.31</v>
      </c>
      <c r="E35" s="2">
        <v>0.02</v>
      </c>
      <c r="F35" s="2">
        <v>2.25</v>
      </c>
      <c r="G35" s="2">
        <v>0.41651325</v>
      </c>
      <c r="H35" s="2"/>
      <c r="I35" s="2">
        <v>7.44</v>
      </c>
      <c r="J35" s="2">
        <f t="shared" si="2"/>
        <v>7.44</v>
      </c>
      <c r="K35" s="2">
        <v>0.12</v>
      </c>
      <c r="L35" s="2">
        <v>42.39</v>
      </c>
      <c r="M35" s="2">
        <v>0.2634282</v>
      </c>
      <c r="N35" s="2">
        <v>2.02</v>
      </c>
      <c r="O35" s="2">
        <v>0.14000000000000001</v>
      </c>
      <c r="P35" s="3">
        <v>0.03</v>
      </c>
      <c r="Q35" s="2"/>
      <c r="R35" s="2">
        <v>99.39994145</v>
      </c>
      <c r="S35" s="1"/>
      <c r="T35" s="1"/>
      <c r="U35" s="1"/>
      <c r="V35" s="1"/>
      <c r="W35" s="1"/>
      <c r="X35" s="1"/>
      <c r="Y35" s="1"/>
      <c r="Z35" s="1">
        <v>12.2</v>
      </c>
      <c r="AA35" s="1"/>
      <c r="AB35" s="1">
        <v>2850</v>
      </c>
      <c r="AC35" s="1">
        <v>107</v>
      </c>
      <c r="AD35" s="1">
        <v>2070</v>
      </c>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v>2.4</v>
      </c>
      <c r="BE35" s="1">
        <v>6.4</v>
      </c>
      <c r="BF35" s="1">
        <v>0.81</v>
      </c>
      <c r="BG35" s="1">
        <v>2.7</v>
      </c>
      <c r="BH35" s="1">
        <v>0.4</v>
      </c>
      <c r="BI35" s="1">
        <v>0.11700000000000001</v>
      </c>
      <c r="BJ35" s="1">
        <v>0.28999999999999998</v>
      </c>
      <c r="BK35" s="1">
        <v>4.2000000000000003E-2</v>
      </c>
      <c r="BL35" s="9">
        <v>0.32</v>
      </c>
      <c r="BM35" s="9">
        <v>6.3E-2</v>
      </c>
      <c r="BO35" s="9">
        <v>2.5000000000000001E-2</v>
      </c>
      <c r="BP35" s="9">
        <v>0.182</v>
      </c>
      <c r="BQ35" s="9">
        <v>0.03</v>
      </c>
    </row>
    <row r="36" spans="1:69" ht="12.75">
      <c r="B36" s="5" t="s">
        <v>1287</v>
      </c>
      <c r="C36" s="4" t="s">
        <v>799</v>
      </c>
      <c r="D36" s="2">
        <v>45.31</v>
      </c>
      <c r="E36" s="2">
        <v>0.06</v>
      </c>
      <c r="F36" s="2">
        <v>2.73</v>
      </c>
      <c r="G36" s="2">
        <v>0.38436134999999999</v>
      </c>
      <c r="H36" s="2"/>
      <c r="I36" s="2">
        <v>7.16</v>
      </c>
      <c r="J36" s="2">
        <f t="shared" si="2"/>
        <v>7.16</v>
      </c>
      <c r="K36" s="2">
        <v>0.13</v>
      </c>
      <c r="L36" s="2">
        <v>40.94</v>
      </c>
      <c r="M36" s="2">
        <v>0.37414439999999999</v>
      </c>
      <c r="N36" s="2">
        <v>2.2799999999999998</v>
      </c>
      <c r="O36" s="2">
        <v>0.13</v>
      </c>
      <c r="P36" s="3">
        <v>0.01</v>
      </c>
      <c r="Q36" s="2"/>
      <c r="R36" s="2">
        <v>99.508505750000012</v>
      </c>
      <c r="S36" s="1"/>
      <c r="T36" s="1"/>
      <c r="U36" s="1"/>
      <c r="V36" s="1"/>
      <c r="W36" s="1"/>
      <c r="X36" s="1"/>
      <c r="Y36" s="1"/>
      <c r="Z36" s="1">
        <v>11.9</v>
      </c>
      <c r="AA36" s="1"/>
      <c r="AB36" s="1">
        <v>2630</v>
      </c>
      <c r="AC36" s="1">
        <v>102</v>
      </c>
      <c r="AD36" s="1">
        <v>2940</v>
      </c>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v>1.62</v>
      </c>
      <c r="BE36" s="1">
        <v>1.76</v>
      </c>
      <c r="BF36" s="1">
        <v>9.8000000000000004E-2</v>
      </c>
      <c r="BG36" s="1">
        <v>0.38</v>
      </c>
      <c r="BH36" s="1">
        <v>8.2000000000000003E-2</v>
      </c>
      <c r="BI36" s="1">
        <v>2.5000000000000001E-2</v>
      </c>
      <c r="BJ36" s="1">
        <v>9.0999999999999998E-2</v>
      </c>
      <c r="BK36" s="1">
        <v>2.3E-2</v>
      </c>
      <c r="BL36" s="9">
        <v>0.21</v>
      </c>
      <c r="BM36" s="9">
        <v>5.1999999999999998E-2</v>
      </c>
      <c r="BO36" s="9">
        <v>2.5999999999999999E-2</v>
      </c>
      <c r="BP36" s="9">
        <v>0.191</v>
      </c>
      <c r="BQ36" s="9">
        <v>3.4000000000000002E-2</v>
      </c>
    </row>
    <row r="37" spans="1:69" ht="12.75">
      <c r="B37" s="5" t="s">
        <v>1286</v>
      </c>
      <c r="C37" s="4" t="s">
        <v>801</v>
      </c>
      <c r="D37" s="2">
        <v>40.409999999999997</v>
      </c>
      <c r="E37" s="2">
        <v>0.03</v>
      </c>
      <c r="F37" s="2">
        <v>0.64</v>
      </c>
      <c r="G37" s="2">
        <v>0.38143844999999998</v>
      </c>
      <c r="H37" s="2"/>
      <c r="I37" s="2">
        <v>7.98</v>
      </c>
      <c r="J37" s="2">
        <f t="shared" si="2"/>
        <v>7.98</v>
      </c>
      <c r="K37" s="2">
        <v>0.11</v>
      </c>
      <c r="L37" s="2">
        <v>48.45</v>
      </c>
      <c r="M37" s="2">
        <v>0.33469379999999999</v>
      </c>
      <c r="N37" s="2">
        <v>0.39</v>
      </c>
      <c r="O37" s="2">
        <v>0.02</v>
      </c>
      <c r="P37" s="3">
        <v>0.01</v>
      </c>
      <c r="Q37" s="2"/>
      <c r="R37" s="2">
        <v>98.756132250000007</v>
      </c>
      <c r="S37" s="1"/>
      <c r="T37" s="1"/>
      <c r="U37" s="1"/>
      <c r="V37" s="1"/>
      <c r="W37" s="1"/>
      <c r="X37" s="1"/>
      <c r="Y37" s="1"/>
      <c r="Z37" s="1">
        <v>4.3</v>
      </c>
      <c r="AA37" s="1"/>
      <c r="AB37" s="1">
        <v>2610</v>
      </c>
      <c r="AC37" s="1">
        <v>132</v>
      </c>
      <c r="AD37" s="1">
        <v>2630</v>
      </c>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v>0.189</v>
      </c>
      <c r="BE37" s="1">
        <v>0.35</v>
      </c>
      <c r="BF37" s="1">
        <v>4.8000000000000001E-2</v>
      </c>
      <c r="BG37" s="1">
        <v>0.16600000000000001</v>
      </c>
      <c r="BH37" s="1">
        <v>4.1000000000000002E-2</v>
      </c>
      <c r="BI37" s="1">
        <v>1.24E-2</v>
      </c>
      <c r="BJ37" s="1">
        <v>4.2000000000000003E-2</v>
      </c>
      <c r="BK37" s="1">
        <v>6.7999999999999996E-3</v>
      </c>
      <c r="BL37" s="9">
        <v>3.5000000000000003E-2</v>
      </c>
      <c r="BM37" s="9">
        <v>8.0000000000000002E-3</v>
      </c>
      <c r="BO37" s="9">
        <v>5.1000000000000004E-3</v>
      </c>
      <c r="BP37" s="9">
        <v>0.04</v>
      </c>
      <c r="BQ37" s="9">
        <v>7.7999999999999996E-3</v>
      </c>
    </row>
    <row r="38" spans="1:69" ht="12.75">
      <c r="B38" s="5" t="s">
        <v>1285</v>
      </c>
      <c r="C38" s="4" t="s">
        <v>801</v>
      </c>
      <c r="D38" s="2">
        <v>43.55</v>
      </c>
      <c r="E38" s="2">
        <v>0.02</v>
      </c>
      <c r="F38" s="2">
        <v>1.1499999999999999</v>
      </c>
      <c r="G38" s="2">
        <v>0.25867665000000001</v>
      </c>
      <c r="H38" s="2"/>
      <c r="I38" s="2">
        <v>7.66</v>
      </c>
      <c r="J38" s="2">
        <f t="shared" si="2"/>
        <v>7.66</v>
      </c>
      <c r="K38" s="2">
        <v>0.14000000000000001</v>
      </c>
      <c r="L38" s="2">
        <v>45.52</v>
      </c>
      <c r="M38" s="2">
        <v>0.30669659999999999</v>
      </c>
      <c r="N38" s="2">
        <v>0.72</v>
      </c>
      <c r="O38" s="2">
        <v>7.0000000000000007E-2</v>
      </c>
      <c r="P38" s="3">
        <v>0.01</v>
      </c>
      <c r="Q38" s="2"/>
      <c r="R38" s="2">
        <v>99.405373249999997</v>
      </c>
      <c r="S38" s="1"/>
      <c r="T38" s="1"/>
      <c r="U38" s="1"/>
      <c r="V38" s="1"/>
      <c r="W38" s="1"/>
      <c r="X38" s="1"/>
      <c r="Y38" s="1"/>
      <c r="Z38" s="1">
        <v>7.7</v>
      </c>
      <c r="AA38" s="1"/>
      <c r="AB38" s="1">
        <v>1770</v>
      </c>
      <c r="AC38" s="1">
        <v>124</v>
      </c>
      <c r="AD38" s="1">
        <v>2410</v>
      </c>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v>0.14199999999999999</v>
      </c>
      <c r="BE38" s="1">
        <v>0.31</v>
      </c>
      <c r="BF38" s="1"/>
      <c r="BG38" s="1">
        <v>0.182</v>
      </c>
      <c r="BH38" s="1">
        <v>3.5000000000000003E-2</v>
      </c>
      <c r="BI38" s="1">
        <v>1.21E-2</v>
      </c>
      <c r="BJ38" s="1">
        <v>3.5000000000000003E-2</v>
      </c>
      <c r="BK38" s="1">
        <v>6.0000000000000001E-3</v>
      </c>
      <c r="BL38" s="9">
        <v>4.2999999999999997E-2</v>
      </c>
      <c r="BM38" s="9">
        <v>1.26E-2</v>
      </c>
      <c r="BO38" s="9">
        <v>7.1000000000000004E-3</v>
      </c>
      <c r="BP38" s="9">
        <v>5.6000000000000001E-2</v>
      </c>
      <c r="BQ38" s="9">
        <v>1.11E-2</v>
      </c>
    </row>
    <row r="39" spans="1:69" ht="12.75">
      <c r="B39" s="5" t="s">
        <v>1284</v>
      </c>
      <c r="C39" s="4" t="s">
        <v>801</v>
      </c>
      <c r="D39" s="2">
        <v>43.29</v>
      </c>
      <c r="E39" s="2">
        <v>0.05</v>
      </c>
      <c r="F39" s="2">
        <v>2.11</v>
      </c>
      <c r="G39" s="2">
        <v>0.43551210000000001</v>
      </c>
      <c r="H39" s="2"/>
      <c r="I39" s="2">
        <v>7.98</v>
      </c>
      <c r="J39" s="2">
        <f t="shared" si="2"/>
        <v>7.98</v>
      </c>
      <c r="K39" s="2">
        <v>0.14000000000000001</v>
      </c>
      <c r="L39" s="2">
        <v>42.38</v>
      </c>
      <c r="M39" s="2">
        <v>0.28633500000000001</v>
      </c>
      <c r="N39" s="2">
        <v>1.22</v>
      </c>
      <c r="O39" s="2">
        <v>7.0000000000000007E-2</v>
      </c>
      <c r="P39" s="3">
        <v>0.01</v>
      </c>
      <c r="Q39" s="2"/>
      <c r="R39" s="2">
        <v>97.971847099999991</v>
      </c>
      <c r="S39" s="1"/>
      <c r="T39" s="1"/>
      <c r="U39" s="1"/>
      <c r="V39" s="1"/>
      <c r="W39" s="1"/>
      <c r="X39" s="1"/>
      <c r="Y39" s="1"/>
      <c r="Z39" s="1">
        <v>10.199999999999999</v>
      </c>
      <c r="AA39" s="1"/>
      <c r="AB39" s="1">
        <v>2980</v>
      </c>
      <c r="AC39" s="1">
        <v>113</v>
      </c>
      <c r="AD39" s="1">
        <v>2250</v>
      </c>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v>0.73</v>
      </c>
      <c r="BE39" s="1">
        <v>1.52</v>
      </c>
      <c r="BF39" s="1">
        <v>0.113</v>
      </c>
      <c r="BG39" s="1"/>
      <c r="BH39" s="1">
        <v>9.8000000000000004E-2</v>
      </c>
      <c r="BI39" s="1"/>
      <c r="BJ39" s="1"/>
      <c r="BK39" s="1">
        <v>1.2200000000000001E-2</v>
      </c>
      <c r="BL39" s="9">
        <v>9.0999999999999998E-2</v>
      </c>
      <c r="BM39" s="9">
        <v>2.3E-2</v>
      </c>
      <c r="BN39" s="9">
        <v>7.5999999999999998E-2</v>
      </c>
      <c r="BP39" s="9">
        <v>9.0999999999999998E-2</v>
      </c>
      <c r="BQ39" s="9">
        <v>2.1999999999999999E-2</v>
      </c>
    </row>
    <row r="40" spans="1:69" ht="12.75">
      <c r="B40" s="5" t="s">
        <v>1283</v>
      </c>
      <c r="C40" s="4" t="s">
        <v>801</v>
      </c>
      <c r="D40" s="2">
        <v>44.06</v>
      </c>
      <c r="E40" s="2">
        <v>7.0000000000000007E-2</v>
      </c>
      <c r="F40" s="2">
        <v>2.61</v>
      </c>
      <c r="G40" s="2">
        <v>0.32590335000000004</v>
      </c>
      <c r="H40" s="2"/>
      <c r="I40" s="2">
        <v>7.24</v>
      </c>
      <c r="J40" s="2">
        <f t="shared" si="2"/>
        <v>7.24</v>
      </c>
      <c r="K40" s="2">
        <v>0.12</v>
      </c>
      <c r="L40" s="2">
        <v>42.52</v>
      </c>
      <c r="M40" s="2">
        <v>0.29397059999999997</v>
      </c>
      <c r="N40" s="2">
        <v>1.94</v>
      </c>
      <c r="O40" s="2">
        <v>0.16</v>
      </c>
      <c r="P40" s="3">
        <v>0.01</v>
      </c>
      <c r="Q40" s="2"/>
      <c r="R40" s="2">
        <v>99.349873950000003</v>
      </c>
      <c r="S40" s="1"/>
      <c r="T40" s="1"/>
      <c r="U40" s="1"/>
      <c r="V40" s="1"/>
      <c r="W40" s="1"/>
      <c r="X40" s="1"/>
      <c r="Y40" s="1"/>
      <c r="Z40" s="1">
        <v>11</v>
      </c>
      <c r="AA40" s="1"/>
      <c r="AB40" s="1">
        <v>2230</v>
      </c>
      <c r="AC40" s="1">
        <v>109</v>
      </c>
      <c r="AD40" s="1">
        <v>2310</v>
      </c>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v>0.19500000000000001</v>
      </c>
      <c r="BE40" s="1">
        <v>0.52</v>
      </c>
      <c r="BF40" s="1">
        <v>7.4999999999999997E-2</v>
      </c>
      <c r="BG40" s="1">
        <v>0.47</v>
      </c>
      <c r="BH40" s="1">
        <v>0.16300000000000001</v>
      </c>
      <c r="BI40" s="1">
        <v>6.7000000000000004E-2</v>
      </c>
      <c r="BJ40" s="1">
        <v>0.26</v>
      </c>
      <c r="BK40" s="1">
        <v>4.7E-2</v>
      </c>
      <c r="BL40" s="9">
        <v>0.34</v>
      </c>
      <c r="BM40" s="9">
        <v>7.0999999999999994E-2</v>
      </c>
      <c r="BO40" s="9">
        <v>3.5000000000000003E-2</v>
      </c>
      <c r="BP40" s="9">
        <v>0.27</v>
      </c>
      <c r="BQ40" s="9">
        <v>4.7E-2</v>
      </c>
    </row>
    <row r="41" spans="1:69" ht="12.75">
      <c r="B41" s="5" t="s">
        <v>1282</v>
      </c>
      <c r="C41" s="4" t="s">
        <v>801</v>
      </c>
      <c r="D41" s="2">
        <v>43.04</v>
      </c>
      <c r="E41" s="2">
        <v>0.05</v>
      </c>
      <c r="F41" s="2">
        <v>2.2200000000000002</v>
      </c>
      <c r="G41" s="2">
        <v>0.40774455000000004</v>
      </c>
      <c r="H41" s="2"/>
      <c r="I41" s="2">
        <v>7.4</v>
      </c>
      <c r="J41" s="2">
        <f t="shared" si="2"/>
        <v>7.4</v>
      </c>
      <c r="K41" s="2">
        <v>0.13</v>
      </c>
      <c r="L41" s="2">
        <v>43.25</v>
      </c>
      <c r="M41" s="2">
        <v>0.27360899999999999</v>
      </c>
      <c r="N41" s="2">
        <v>1.99</v>
      </c>
      <c r="O41" s="2">
        <v>0.1</v>
      </c>
      <c r="P41" s="3"/>
      <c r="Q41" s="2"/>
      <c r="R41" s="2">
        <v>98.861353550000004</v>
      </c>
      <c r="S41" s="1"/>
      <c r="T41" s="1"/>
      <c r="U41" s="1"/>
      <c r="V41" s="1"/>
      <c r="W41" s="1"/>
      <c r="X41" s="1"/>
      <c r="Y41" s="1"/>
      <c r="Z41" s="1">
        <v>11.4</v>
      </c>
      <c r="AA41" s="1"/>
      <c r="AB41" s="1">
        <v>2790</v>
      </c>
      <c r="AC41" s="1">
        <v>112</v>
      </c>
      <c r="AD41" s="1">
        <v>2150</v>
      </c>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v>7.9000000000000001E-2</v>
      </c>
      <c r="BE41" s="1">
        <v>0.20499999999999999</v>
      </c>
      <c r="BF41" s="1">
        <v>2.5999999999999999E-2</v>
      </c>
      <c r="BG41" s="1">
        <v>0.161</v>
      </c>
      <c r="BH41" s="1">
        <v>7.0000000000000007E-2</v>
      </c>
      <c r="BI41" s="1">
        <v>2.8000000000000001E-2</v>
      </c>
      <c r="BJ41" s="1">
        <v>9.4E-2</v>
      </c>
      <c r="BK41" s="1">
        <v>2.7E-2</v>
      </c>
      <c r="BL41" s="9">
        <v>0.19700000000000001</v>
      </c>
      <c r="BM41" s="9">
        <v>0.05</v>
      </c>
      <c r="BO41" s="9">
        <v>3.5000000000000003E-2</v>
      </c>
      <c r="BP41" s="9">
        <v>0.17199999999999999</v>
      </c>
      <c r="BQ41" s="9">
        <v>3.1E-2</v>
      </c>
    </row>
    <row r="42" spans="1:69" ht="12.75">
      <c r="B42" s="5" t="s">
        <v>1281</v>
      </c>
      <c r="C42" s="4" t="s">
        <v>801</v>
      </c>
      <c r="D42" s="2">
        <v>43.76</v>
      </c>
      <c r="E42" s="2">
        <v>0.11</v>
      </c>
      <c r="F42" s="2">
        <v>2.19</v>
      </c>
      <c r="G42" s="2">
        <v>0.30836595</v>
      </c>
      <c r="H42" s="2"/>
      <c r="I42" s="2">
        <v>8.2100000000000009</v>
      </c>
      <c r="J42" s="2">
        <f t="shared" si="2"/>
        <v>8.2100000000000009</v>
      </c>
      <c r="K42" s="2">
        <v>0.13</v>
      </c>
      <c r="L42" s="2">
        <v>43.39</v>
      </c>
      <c r="M42" s="2">
        <v>0.30160619999999999</v>
      </c>
      <c r="N42" s="2">
        <v>1.98</v>
      </c>
      <c r="O42" s="2">
        <v>0.16</v>
      </c>
      <c r="P42" s="3">
        <v>0.01</v>
      </c>
      <c r="Q42" s="2"/>
      <c r="R42" s="2">
        <v>100.54997214999999</v>
      </c>
      <c r="S42" s="1"/>
      <c r="T42" s="1"/>
      <c r="U42" s="1"/>
      <c r="V42" s="1"/>
      <c r="W42" s="1"/>
      <c r="X42" s="1"/>
      <c r="Y42" s="1"/>
      <c r="Z42" s="1">
        <v>10.1</v>
      </c>
      <c r="AA42" s="1"/>
      <c r="AB42" s="1">
        <v>2110</v>
      </c>
      <c r="AC42" s="1">
        <v>115</v>
      </c>
      <c r="AD42" s="1">
        <v>2370</v>
      </c>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v>0.26500000000000001</v>
      </c>
      <c r="BE42" s="1">
        <v>0.76</v>
      </c>
      <c r="BF42" s="1"/>
      <c r="BG42" s="1">
        <v>0.59</v>
      </c>
      <c r="BH42" s="1">
        <v>0.22500000000000001</v>
      </c>
      <c r="BI42" s="1">
        <v>8.5999999999999993E-2</v>
      </c>
      <c r="BJ42" s="1">
        <v>0.32</v>
      </c>
      <c r="BK42" s="1">
        <v>5.2999999999999999E-2</v>
      </c>
      <c r="BL42" s="9">
        <v>0.35</v>
      </c>
      <c r="BO42" s="9">
        <v>2.5000000000000001E-2</v>
      </c>
      <c r="BP42" s="9">
        <v>0.23</v>
      </c>
      <c r="BQ42" s="9">
        <v>4.2000000000000003E-2</v>
      </c>
    </row>
    <row r="43" spans="1:69" ht="12.75">
      <c r="B43" s="5" t="s">
        <v>1280</v>
      </c>
      <c r="C43" s="4" t="s">
        <v>801</v>
      </c>
      <c r="D43" s="2">
        <v>44.23</v>
      </c>
      <c r="E43" s="2">
        <v>0.08</v>
      </c>
      <c r="F43" s="2">
        <v>2.34</v>
      </c>
      <c r="G43" s="2">
        <v>0.38874570000000003</v>
      </c>
      <c r="H43" s="2"/>
      <c r="I43" s="2">
        <v>7.21</v>
      </c>
      <c r="J43" s="2">
        <f t="shared" si="2"/>
        <v>7.21</v>
      </c>
      <c r="K43" s="2">
        <v>0.14000000000000001</v>
      </c>
      <c r="L43" s="2">
        <v>42.65</v>
      </c>
      <c r="M43" s="2">
        <v>0.25324740000000001</v>
      </c>
      <c r="N43" s="2">
        <v>2.11</v>
      </c>
      <c r="O43" s="2">
        <v>0.19</v>
      </c>
      <c r="P43" s="3"/>
      <c r="Q43" s="2"/>
      <c r="R43" s="2">
        <v>99.591993099999996</v>
      </c>
      <c r="S43" s="1"/>
      <c r="T43" s="1"/>
      <c r="U43" s="1"/>
      <c r="V43" s="1"/>
      <c r="W43" s="1"/>
      <c r="X43" s="1"/>
      <c r="Y43" s="1"/>
      <c r="Z43" s="1">
        <v>11.4</v>
      </c>
      <c r="AA43" s="1"/>
      <c r="AB43" s="1">
        <v>2660</v>
      </c>
      <c r="AC43" s="1">
        <v>113</v>
      </c>
      <c r="AD43" s="1">
        <v>1990</v>
      </c>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v>0.16</v>
      </c>
      <c r="BE43" s="1">
        <v>0.59</v>
      </c>
      <c r="BF43" s="1">
        <v>7.4999999999999997E-2</v>
      </c>
      <c r="BG43" s="1">
        <v>0.6</v>
      </c>
      <c r="BH43" s="1">
        <v>0.22500000000000001</v>
      </c>
      <c r="BI43" s="1">
        <v>8.8999999999999996E-2</v>
      </c>
      <c r="BJ43" s="1">
        <v>0.31</v>
      </c>
      <c r="BK43" s="1">
        <v>5.6000000000000001E-2</v>
      </c>
      <c r="BL43" s="9">
        <v>0.38</v>
      </c>
      <c r="BM43" s="9">
        <v>9.6000000000000002E-2</v>
      </c>
      <c r="BO43" s="9">
        <v>4.2999999999999997E-2</v>
      </c>
      <c r="BP43" s="9">
        <v>0.33</v>
      </c>
      <c r="BQ43" s="9">
        <v>5.3999999999999999E-2</v>
      </c>
    </row>
    <row r="44" spans="1:69" ht="12.75">
      <c r="B44" s="5" t="s">
        <v>1279</v>
      </c>
      <c r="C44" s="4" t="s">
        <v>801</v>
      </c>
      <c r="D44" s="2">
        <v>46.15</v>
      </c>
      <c r="E44" s="2">
        <v>0.22</v>
      </c>
      <c r="F44" s="2">
        <v>4.29</v>
      </c>
      <c r="G44" s="2">
        <v>0.35220945000000003</v>
      </c>
      <c r="H44" s="2"/>
      <c r="I44" s="2">
        <v>7.53</v>
      </c>
      <c r="J44" s="2">
        <f t="shared" si="2"/>
        <v>7.53</v>
      </c>
      <c r="K44" s="2">
        <v>0.14000000000000001</v>
      </c>
      <c r="L44" s="2">
        <v>36.22</v>
      </c>
      <c r="M44" s="2">
        <v>0.20234340000000001</v>
      </c>
      <c r="N44" s="2">
        <v>4.05</v>
      </c>
      <c r="O44" s="2">
        <v>0.35</v>
      </c>
      <c r="P44" s="3">
        <v>0.01</v>
      </c>
      <c r="Q44" s="2"/>
      <c r="R44" s="2">
        <v>99.514552850000001</v>
      </c>
      <c r="S44" s="1"/>
      <c r="T44" s="1"/>
      <c r="U44" s="1"/>
      <c r="V44" s="1"/>
      <c r="W44" s="1"/>
      <c r="X44" s="1"/>
      <c r="Y44" s="1"/>
      <c r="Z44" s="1">
        <v>18.3</v>
      </c>
      <c r="AA44" s="1"/>
      <c r="AB44" s="1">
        <v>2410</v>
      </c>
      <c r="AC44" s="1">
        <v>93</v>
      </c>
      <c r="AD44" s="1">
        <v>1590</v>
      </c>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v>0.88</v>
      </c>
      <c r="BE44" s="1">
        <v>2.2000000000000002</v>
      </c>
      <c r="BF44" s="1">
        <v>0.25</v>
      </c>
      <c r="BG44" s="1">
        <v>1.59</v>
      </c>
      <c r="BH44" s="1">
        <v>0.47</v>
      </c>
      <c r="BI44" s="1">
        <v>0.17599999999999999</v>
      </c>
      <c r="BJ44" s="1">
        <v>0.61</v>
      </c>
      <c r="BK44" s="1">
        <v>0.114</v>
      </c>
      <c r="BL44" s="9">
        <v>0.74</v>
      </c>
      <c r="BM44" s="9">
        <v>0.16300000000000001</v>
      </c>
      <c r="BO44" s="9">
        <v>6.9000000000000006E-2</v>
      </c>
      <c r="BP44" s="9">
        <v>0.49</v>
      </c>
      <c r="BQ44" s="9">
        <v>7.6999999999999999E-2</v>
      </c>
    </row>
    <row r="45" spans="1:69" ht="12.75">
      <c r="B45" s="5"/>
      <c r="C45" s="4"/>
      <c r="D45" s="2"/>
      <c r="E45" s="2"/>
      <c r="F45" s="2"/>
      <c r="G45" s="2"/>
      <c r="H45" s="2"/>
      <c r="I45" s="2"/>
      <c r="J45" s="2"/>
      <c r="K45" s="2"/>
      <c r="L45" s="2"/>
      <c r="M45" s="2"/>
      <c r="N45" s="2"/>
      <c r="O45" s="2"/>
      <c r="P45" s="3"/>
      <c r="Q45" s="2"/>
      <c r="R45" s="2"/>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row>
    <row r="46" spans="1:69" ht="12.75">
      <c r="A46" s="7" t="s">
        <v>2128</v>
      </c>
      <c r="B46" s="5" t="s">
        <v>1278</v>
      </c>
      <c r="C46" s="4" t="s">
        <v>799</v>
      </c>
      <c r="D46" s="2">
        <v>41.76</v>
      </c>
      <c r="E46" s="2">
        <v>0.08</v>
      </c>
      <c r="F46" s="2">
        <v>1.36</v>
      </c>
      <c r="G46" s="2">
        <v>0.43112775000000003</v>
      </c>
      <c r="H46" s="2"/>
      <c r="I46" s="2">
        <v>8.4499999999999993</v>
      </c>
      <c r="J46" s="2">
        <f t="shared" ref="J46:J56" si="3">(0.8998*H46)+I46</f>
        <v>8.4499999999999993</v>
      </c>
      <c r="K46" s="2">
        <v>0.19</v>
      </c>
      <c r="L46" s="2">
        <v>43.44</v>
      </c>
      <c r="M46" s="2">
        <v>0.28251719999999997</v>
      </c>
      <c r="N46" s="2">
        <v>3.39</v>
      </c>
      <c r="O46" s="2">
        <v>0.24</v>
      </c>
      <c r="P46" s="3">
        <v>7.0000000000000007E-2</v>
      </c>
      <c r="Q46" s="2"/>
      <c r="R46" s="2">
        <v>99.693644949999992</v>
      </c>
      <c r="S46" s="1"/>
      <c r="T46" s="1"/>
      <c r="U46" s="1"/>
      <c r="V46" s="1"/>
      <c r="W46" s="1"/>
      <c r="X46" s="1"/>
      <c r="Y46" s="1"/>
      <c r="Z46" s="1">
        <v>8.6999999999999993</v>
      </c>
      <c r="AA46" s="1"/>
      <c r="AB46" s="1">
        <v>2950</v>
      </c>
      <c r="AC46" s="1">
        <v>113</v>
      </c>
      <c r="AD46" s="1">
        <v>2220</v>
      </c>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v>1.22</v>
      </c>
      <c r="BE46" s="1">
        <v>4.5999999999999996</v>
      </c>
      <c r="BF46" s="1">
        <v>0.76</v>
      </c>
      <c r="BG46" s="1">
        <v>4.5999999999999996</v>
      </c>
      <c r="BH46" s="1">
        <v>1.02</v>
      </c>
      <c r="BI46" s="1">
        <v>0.39</v>
      </c>
      <c r="BJ46" s="1"/>
      <c r="BK46" s="1">
        <v>0.14499999999999999</v>
      </c>
      <c r="BL46" s="9">
        <v>0.71</v>
      </c>
      <c r="BM46" s="9">
        <v>0.10199999999999999</v>
      </c>
      <c r="BN46" s="9">
        <v>0.28999999999999998</v>
      </c>
      <c r="BP46" s="9">
        <v>0.24</v>
      </c>
      <c r="BQ46" s="9">
        <v>4.4999999999999998E-2</v>
      </c>
    </row>
    <row r="47" spans="1:69" ht="12.75">
      <c r="B47" s="5" t="s">
        <v>1277</v>
      </c>
      <c r="C47" s="4" t="s">
        <v>799</v>
      </c>
      <c r="D47" s="2">
        <v>41.55</v>
      </c>
      <c r="E47" s="2">
        <v>0.44</v>
      </c>
      <c r="F47" s="2">
        <v>2.54</v>
      </c>
      <c r="G47" s="2">
        <v>0.3478251</v>
      </c>
      <c r="H47" s="2"/>
      <c r="I47" s="2">
        <v>7.25</v>
      </c>
      <c r="J47" s="2">
        <f t="shared" si="3"/>
        <v>7.25</v>
      </c>
      <c r="K47" s="2"/>
      <c r="L47" s="2">
        <v>37.619999999999997</v>
      </c>
      <c r="M47" s="2">
        <v>0.18707219999999999</v>
      </c>
      <c r="N47" s="2">
        <v>5.12</v>
      </c>
      <c r="O47" s="2">
        <v>0.55000000000000004</v>
      </c>
      <c r="P47" s="3">
        <v>0.28000000000000003</v>
      </c>
      <c r="Q47" s="2"/>
      <c r="R47" s="2">
        <v>95.884897299999992</v>
      </c>
      <c r="S47" s="1"/>
      <c r="T47" s="1"/>
      <c r="U47" s="1"/>
      <c r="V47" s="1"/>
      <c r="W47" s="1"/>
      <c r="X47" s="1"/>
      <c r="Y47" s="1"/>
      <c r="Z47" s="1">
        <v>15.9</v>
      </c>
      <c r="AA47" s="1"/>
      <c r="AB47" s="1">
        <v>2380</v>
      </c>
      <c r="AC47" s="1">
        <v>99</v>
      </c>
      <c r="AD47" s="1">
        <v>1470</v>
      </c>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v>8.6</v>
      </c>
      <c r="BE47" s="1">
        <v>24.5</v>
      </c>
      <c r="BF47" s="1">
        <v>2.95</v>
      </c>
      <c r="BG47" s="1">
        <v>14.7</v>
      </c>
      <c r="BH47" s="1">
        <v>2.2000000000000002</v>
      </c>
      <c r="BI47" s="1">
        <v>0.71</v>
      </c>
      <c r="BJ47" s="1">
        <v>2.2999999999999998</v>
      </c>
      <c r="BK47" s="1">
        <v>0.22</v>
      </c>
      <c r="BL47" s="9">
        <v>1.0900000000000001</v>
      </c>
      <c r="BN47" s="9">
        <v>0.51</v>
      </c>
      <c r="BP47" s="9">
        <v>0.37</v>
      </c>
      <c r="BQ47" s="9">
        <v>7.5999999999999998E-2</v>
      </c>
    </row>
    <row r="48" spans="1:69" ht="12.75">
      <c r="B48" s="5" t="s">
        <v>1276</v>
      </c>
      <c r="C48" s="4" t="s">
        <v>799</v>
      </c>
      <c r="D48" s="2">
        <v>42.27</v>
      </c>
      <c r="E48" s="2">
        <v>0.09</v>
      </c>
      <c r="F48" s="2">
        <v>1.58</v>
      </c>
      <c r="G48" s="2">
        <v>0.36536250000000003</v>
      </c>
      <c r="H48" s="2"/>
      <c r="I48" s="2">
        <v>8.7799999999999994</v>
      </c>
      <c r="J48" s="2">
        <f t="shared" si="3"/>
        <v>8.7799999999999994</v>
      </c>
      <c r="K48" s="2">
        <v>0.18</v>
      </c>
      <c r="L48" s="2">
        <v>41.74</v>
      </c>
      <c r="M48" s="2">
        <v>0.2239776</v>
      </c>
      <c r="N48" s="2">
        <v>4.16</v>
      </c>
      <c r="O48" s="2">
        <v>0.41</v>
      </c>
      <c r="P48" s="3">
        <v>0.1</v>
      </c>
      <c r="Q48" s="2"/>
      <c r="R48" s="2">
        <v>99.899340100000003</v>
      </c>
      <c r="S48" s="1"/>
      <c r="T48" s="1"/>
      <c r="U48" s="1"/>
      <c r="V48" s="1"/>
      <c r="W48" s="1"/>
      <c r="X48" s="1"/>
      <c r="Y48" s="1"/>
      <c r="Z48" s="1">
        <v>11.6</v>
      </c>
      <c r="AA48" s="1"/>
      <c r="AB48" s="1">
        <v>2500</v>
      </c>
      <c r="AC48" s="1">
        <v>110</v>
      </c>
      <c r="AD48" s="1">
        <v>1760</v>
      </c>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v>7.2</v>
      </c>
      <c r="BE48" s="1">
        <v>26.5</v>
      </c>
      <c r="BF48" s="1">
        <v>4</v>
      </c>
      <c r="BG48" s="1">
        <v>17.2</v>
      </c>
      <c r="BH48" s="1">
        <v>3</v>
      </c>
      <c r="BI48" s="1">
        <v>0.97</v>
      </c>
      <c r="BJ48" s="1">
        <v>3</v>
      </c>
      <c r="BK48" s="1">
        <v>0.3</v>
      </c>
      <c r="BL48" s="9">
        <v>1.42</v>
      </c>
      <c r="BN48" s="9">
        <v>0.71</v>
      </c>
      <c r="BP48" s="9">
        <v>0.44</v>
      </c>
      <c r="BQ48" s="9">
        <v>9.2999999999999999E-2</v>
      </c>
    </row>
    <row r="49" spans="1:69" ht="12.75">
      <c r="B49" s="5" t="s">
        <v>1275</v>
      </c>
      <c r="C49" s="4" t="s">
        <v>799</v>
      </c>
      <c r="D49" s="2">
        <v>42.75</v>
      </c>
      <c r="E49" s="2">
        <v>0.03</v>
      </c>
      <c r="F49" s="2">
        <v>1.07</v>
      </c>
      <c r="G49" s="2"/>
      <c r="H49" s="2"/>
      <c r="I49" s="2">
        <v>7.66</v>
      </c>
      <c r="J49" s="2">
        <f t="shared" si="3"/>
        <v>7.66</v>
      </c>
      <c r="K49" s="2">
        <v>0.15</v>
      </c>
      <c r="L49" s="2">
        <v>44.87</v>
      </c>
      <c r="M49" s="2"/>
      <c r="N49" s="2">
        <v>0.93</v>
      </c>
      <c r="O49" s="2">
        <v>0.15</v>
      </c>
      <c r="P49" s="3">
        <v>0.05</v>
      </c>
      <c r="Q49" s="2"/>
      <c r="R49" s="2">
        <v>97.66</v>
      </c>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1:69" ht="12.75">
      <c r="B50" s="5" t="s">
        <v>1274</v>
      </c>
      <c r="C50" s="4" t="s">
        <v>799</v>
      </c>
      <c r="D50" s="2">
        <v>44.81</v>
      </c>
      <c r="E50" s="2">
        <v>0.04</v>
      </c>
      <c r="F50" s="2">
        <v>2.2799999999999998</v>
      </c>
      <c r="G50" s="2"/>
      <c r="H50" s="2"/>
      <c r="I50" s="2">
        <v>7.58</v>
      </c>
      <c r="J50" s="2">
        <f t="shared" si="3"/>
        <v>7.58</v>
      </c>
      <c r="K50" s="2">
        <v>0.14000000000000001</v>
      </c>
      <c r="L50" s="2">
        <v>42.35</v>
      </c>
      <c r="M50" s="2"/>
      <c r="N50" s="2">
        <v>0.85</v>
      </c>
      <c r="O50" s="2">
        <v>0.1</v>
      </c>
      <c r="P50" s="3">
        <v>0.02</v>
      </c>
      <c r="Q50" s="2"/>
      <c r="R50" s="2">
        <v>98.17</v>
      </c>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1:69" ht="12.75">
      <c r="B51" s="5" t="s">
        <v>1273</v>
      </c>
      <c r="C51" s="4" t="s">
        <v>799</v>
      </c>
      <c r="D51" s="2">
        <v>42.09</v>
      </c>
      <c r="E51" s="2">
        <v>0.06</v>
      </c>
      <c r="F51" s="2">
        <v>1.33</v>
      </c>
      <c r="G51" s="2">
        <v>0.59481015000000004</v>
      </c>
      <c r="H51" s="2"/>
      <c r="I51" s="2">
        <v>7.98</v>
      </c>
      <c r="J51" s="2">
        <f t="shared" si="3"/>
        <v>7.98</v>
      </c>
      <c r="K51" s="2">
        <v>0.16</v>
      </c>
      <c r="L51" s="2">
        <v>43.52</v>
      </c>
      <c r="M51" s="2">
        <v>0.25706519999999999</v>
      </c>
      <c r="N51" s="2">
        <v>3.24</v>
      </c>
      <c r="O51" s="2">
        <v>0.28000000000000003</v>
      </c>
      <c r="P51" s="3">
        <v>0.04</v>
      </c>
      <c r="Q51" s="2"/>
      <c r="R51" s="2">
        <v>99.551875350000003</v>
      </c>
      <c r="S51" s="1"/>
      <c r="T51" s="1"/>
      <c r="U51" s="1"/>
      <c r="V51" s="1"/>
      <c r="W51" s="1"/>
      <c r="X51" s="1"/>
      <c r="Y51" s="1"/>
      <c r="Z51" s="1">
        <v>10.4</v>
      </c>
      <c r="AA51" s="1"/>
      <c r="AB51" s="1">
        <v>4070</v>
      </c>
      <c r="AC51" s="1">
        <v>118</v>
      </c>
      <c r="AD51" s="1">
        <v>2020</v>
      </c>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v>8.1999999999999993</v>
      </c>
      <c r="BE51" s="1">
        <v>21</v>
      </c>
      <c r="BF51" s="1">
        <v>2.25</v>
      </c>
      <c r="BG51" s="1">
        <v>11.1</v>
      </c>
      <c r="BH51" s="1">
        <v>1.61</v>
      </c>
      <c r="BI51" s="1">
        <v>0.54</v>
      </c>
      <c r="BJ51" s="1">
        <v>1.58</v>
      </c>
      <c r="BK51" s="1">
        <v>0.16300000000000001</v>
      </c>
      <c r="BL51" s="9">
        <v>0.78</v>
      </c>
      <c r="BN51" s="9">
        <v>0.44</v>
      </c>
      <c r="BP51" s="9">
        <v>0.32</v>
      </c>
      <c r="BQ51" s="9">
        <v>0.05</v>
      </c>
    </row>
    <row r="52" spans="1:69" ht="12.75">
      <c r="B52" s="5" t="s">
        <v>1272</v>
      </c>
      <c r="C52" s="4" t="s">
        <v>799</v>
      </c>
      <c r="D52" s="2">
        <v>42.38</v>
      </c>
      <c r="E52" s="2">
        <v>0.15</v>
      </c>
      <c r="F52" s="2">
        <v>2.19</v>
      </c>
      <c r="G52" s="2">
        <v>0.37997700000000001</v>
      </c>
      <c r="H52" s="2"/>
      <c r="I52" s="2">
        <v>8.56</v>
      </c>
      <c r="J52" s="2">
        <f t="shared" si="3"/>
        <v>8.56</v>
      </c>
      <c r="K52" s="2">
        <v>0.18</v>
      </c>
      <c r="L52" s="2">
        <v>40.159999999999997</v>
      </c>
      <c r="M52" s="2">
        <v>0.235431</v>
      </c>
      <c r="N52" s="2">
        <v>4.5999999999999996</v>
      </c>
      <c r="O52" s="2">
        <v>0.39</v>
      </c>
      <c r="P52" s="3">
        <v>0.09</v>
      </c>
      <c r="Q52" s="2"/>
      <c r="R52" s="2">
        <v>99.315408000000005</v>
      </c>
      <c r="S52" s="1"/>
      <c r="T52" s="1"/>
      <c r="U52" s="1"/>
      <c r="V52" s="1"/>
      <c r="W52" s="1"/>
      <c r="X52" s="1"/>
      <c r="Y52" s="1"/>
      <c r="Z52" s="1">
        <v>11.1</v>
      </c>
      <c r="AA52" s="1"/>
      <c r="AB52" s="1">
        <v>2600</v>
      </c>
      <c r="AC52" s="1">
        <v>105</v>
      </c>
      <c r="AD52" s="1">
        <v>1850</v>
      </c>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v>3.8</v>
      </c>
      <c r="BE52" s="1">
        <v>15</v>
      </c>
      <c r="BF52" s="1">
        <v>2.4</v>
      </c>
      <c r="BG52" s="1">
        <v>11.8</v>
      </c>
      <c r="BH52" s="1">
        <v>2.4900000000000002</v>
      </c>
      <c r="BI52" s="1">
        <v>0.71</v>
      </c>
      <c r="BJ52" s="1">
        <v>1.95</v>
      </c>
      <c r="BK52" s="1">
        <v>0.22500000000000001</v>
      </c>
      <c r="BL52" s="9">
        <v>1.36</v>
      </c>
      <c r="BM52" s="9">
        <v>0.31</v>
      </c>
      <c r="BO52" s="9">
        <v>6.8000000000000005E-2</v>
      </c>
      <c r="BP52" s="9">
        <v>0.4</v>
      </c>
      <c r="BQ52" s="9">
        <v>5.7000000000000002E-2</v>
      </c>
    </row>
    <row r="53" spans="1:69" ht="12.75">
      <c r="B53" s="5" t="s">
        <v>1271</v>
      </c>
      <c r="C53" s="4" t="s">
        <v>801</v>
      </c>
      <c r="D53" s="2">
        <v>45.1</v>
      </c>
      <c r="E53" s="2">
        <v>0.15</v>
      </c>
      <c r="F53" s="2">
        <v>2.98</v>
      </c>
      <c r="G53" s="2"/>
      <c r="H53" s="2"/>
      <c r="I53" s="2">
        <v>7.11</v>
      </c>
      <c r="J53" s="2">
        <f t="shared" si="3"/>
        <v>7.11</v>
      </c>
      <c r="K53" s="2">
        <v>0.13</v>
      </c>
      <c r="L53" s="2">
        <v>37.020000000000003</v>
      </c>
      <c r="M53" s="2"/>
      <c r="N53" s="2">
        <v>5.85</v>
      </c>
      <c r="O53" s="2">
        <v>0.42</v>
      </c>
      <c r="P53" s="3">
        <v>0.04</v>
      </c>
      <c r="Q53" s="2"/>
      <c r="R53" s="2">
        <v>98.8</v>
      </c>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v>1.88</v>
      </c>
      <c r="BE53" s="1">
        <v>3.35</v>
      </c>
      <c r="BF53" s="1">
        <v>0.43</v>
      </c>
      <c r="BG53" s="1">
        <v>1.96</v>
      </c>
      <c r="BH53" s="1">
        <v>0.45</v>
      </c>
      <c r="BI53" s="1">
        <v>0.14199999999999999</v>
      </c>
      <c r="BJ53" s="1">
        <v>0.38</v>
      </c>
      <c r="BK53" s="1">
        <v>6.2E-2</v>
      </c>
      <c r="BL53" s="9">
        <v>0.39</v>
      </c>
      <c r="BM53" s="9">
        <v>0.09</v>
      </c>
      <c r="BO53" s="9">
        <v>3.1E-2</v>
      </c>
      <c r="BP53" s="9">
        <v>0.23</v>
      </c>
      <c r="BQ53" s="9">
        <v>3.5000000000000003E-2</v>
      </c>
    </row>
    <row r="54" spans="1:69" ht="12.75">
      <c r="B54" s="5" t="s">
        <v>1270</v>
      </c>
      <c r="C54" s="4" t="s">
        <v>801</v>
      </c>
      <c r="D54" s="2">
        <v>43.4</v>
      </c>
      <c r="E54" s="2">
        <v>0.05</v>
      </c>
      <c r="F54" s="2">
        <v>2.67</v>
      </c>
      <c r="G54" s="2">
        <v>0.3741312</v>
      </c>
      <c r="H54" s="2"/>
      <c r="I54" s="2">
        <v>7.61</v>
      </c>
      <c r="J54" s="2">
        <f t="shared" si="3"/>
        <v>7.61</v>
      </c>
      <c r="K54" s="2">
        <v>0.14000000000000001</v>
      </c>
      <c r="L54" s="2">
        <v>41.92</v>
      </c>
      <c r="M54" s="2">
        <v>0.279972</v>
      </c>
      <c r="N54" s="2">
        <v>2.09</v>
      </c>
      <c r="O54" s="2">
        <v>0.1</v>
      </c>
      <c r="P54" s="3"/>
      <c r="Q54" s="2"/>
      <c r="R54" s="2">
        <v>98.634103199999998</v>
      </c>
      <c r="S54" s="1"/>
      <c r="T54" s="1"/>
      <c r="U54" s="1"/>
      <c r="V54" s="1"/>
      <c r="W54" s="1"/>
      <c r="X54" s="1"/>
      <c r="Y54" s="1"/>
      <c r="Z54" s="1">
        <v>13.7</v>
      </c>
      <c r="AA54" s="1"/>
      <c r="AB54" s="1">
        <v>2560</v>
      </c>
      <c r="AC54" s="1">
        <v>111</v>
      </c>
      <c r="AD54" s="1">
        <v>2200</v>
      </c>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v>0.159</v>
      </c>
      <c r="BE54" s="1">
        <v>0.32</v>
      </c>
      <c r="BF54" s="1">
        <v>3.1E-2</v>
      </c>
      <c r="BG54" s="1">
        <v>0.19500000000000001</v>
      </c>
      <c r="BH54" s="1">
        <v>7.1999999999999995E-2</v>
      </c>
      <c r="BI54" s="1">
        <v>0.03</v>
      </c>
      <c r="BJ54" s="1">
        <v>0.121</v>
      </c>
      <c r="BK54" s="1">
        <v>2.5999999999999999E-2</v>
      </c>
      <c r="BL54" s="9">
        <v>0.20499999999999999</v>
      </c>
      <c r="BM54" s="9">
        <v>4.7E-2</v>
      </c>
      <c r="BN54" s="9">
        <v>0.155</v>
      </c>
      <c r="BO54" s="9">
        <v>2.7E-2</v>
      </c>
      <c r="BP54" s="9">
        <v>0.2</v>
      </c>
      <c r="BQ54" s="9">
        <v>3.5000000000000003E-2</v>
      </c>
    </row>
    <row r="55" spans="1:69" ht="12.75">
      <c r="B55" s="5" t="s">
        <v>1269</v>
      </c>
      <c r="C55" s="4" t="s">
        <v>801</v>
      </c>
      <c r="D55" s="2">
        <v>42.57</v>
      </c>
      <c r="E55" s="2">
        <v>0.03</v>
      </c>
      <c r="F55" s="2">
        <v>1.37</v>
      </c>
      <c r="G55" s="2">
        <v>0.321519</v>
      </c>
      <c r="H55" s="2"/>
      <c r="I55" s="2">
        <v>7.57</v>
      </c>
      <c r="J55" s="2">
        <f t="shared" si="3"/>
        <v>7.57</v>
      </c>
      <c r="K55" s="2">
        <v>0.12</v>
      </c>
      <c r="L55" s="2">
        <v>45.5</v>
      </c>
      <c r="M55" s="2">
        <v>0.32196779999999997</v>
      </c>
      <c r="N55" s="2">
        <v>0.91</v>
      </c>
      <c r="O55" s="2">
        <v>7.0000000000000007E-2</v>
      </c>
      <c r="P55" s="3">
        <v>0.01</v>
      </c>
      <c r="Q55" s="2"/>
      <c r="R55" s="2">
        <v>98.793486799999997</v>
      </c>
      <c r="S55" s="1"/>
      <c r="T55" s="1"/>
      <c r="U55" s="1"/>
      <c r="V55" s="1"/>
      <c r="W55" s="1"/>
      <c r="X55" s="1"/>
      <c r="Y55" s="1"/>
      <c r="Z55" s="1">
        <v>8</v>
      </c>
      <c r="AA55" s="1"/>
      <c r="AB55" s="1">
        <v>2200</v>
      </c>
      <c r="AC55" s="1">
        <v>116</v>
      </c>
      <c r="AD55" s="1">
        <v>2530</v>
      </c>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v>8.5999999999999993E-2</v>
      </c>
      <c r="BE55" s="1">
        <v>0.189</v>
      </c>
      <c r="BF55" s="1">
        <v>0.02</v>
      </c>
      <c r="BG55" s="1">
        <v>0.12</v>
      </c>
      <c r="BH55" s="1">
        <v>3.2000000000000001E-2</v>
      </c>
      <c r="BI55" s="1">
        <v>1.06E-2</v>
      </c>
      <c r="BJ55" s="1">
        <v>3.7999999999999999E-2</v>
      </c>
      <c r="BK55" s="1">
        <v>6.1999999999999998E-3</v>
      </c>
      <c r="BL55" s="9">
        <v>4.4999999999999998E-2</v>
      </c>
      <c r="BM55" s="9">
        <v>1.09E-2</v>
      </c>
      <c r="BN55" s="9">
        <v>3.5999999999999997E-2</v>
      </c>
      <c r="BO55" s="9">
        <v>5.7999999999999996E-3</v>
      </c>
      <c r="BP55" s="9">
        <v>0.05</v>
      </c>
      <c r="BQ55" s="9">
        <v>9.9000000000000008E-3</v>
      </c>
    </row>
    <row r="56" spans="1:69" ht="12.75">
      <c r="B56" s="5" t="s">
        <v>1268</v>
      </c>
      <c r="C56" s="4" t="s">
        <v>801</v>
      </c>
      <c r="D56" s="2">
        <v>42.55</v>
      </c>
      <c r="E56" s="2">
        <v>0.03</v>
      </c>
      <c r="F56" s="2">
        <v>0.97</v>
      </c>
      <c r="G56" s="2">
        <v>0.31567319999999999</v>
      </c>
      <c r="H56" s="2"/>
      <c r="I56" s="2">
        <v>7.78</v>
      </c>
      <c r="J56" s="2">
        <f t="shared" si="3"/>
        <v>7.78</v>
      </c>
      <c r="K56" s="2">
        <v>0.14000000000000001</v>
      </c>
      <c r="L56" s="2">
        <v>46.6</v>
      </c>
      <c r="M56" s="2">
        <v>0.32324039999999998</v>
      </c>
      <c r="N56" s="2">
        <v>0.7</v>
      </c>
      <c r="O56" s="2">
        <v>0.1</v>
      </c>
      <c r="P56" s="3">
        <v>0.01</v>
      </c>
      <c r="Q56" s="2"/>
      <c r="R56" s="2">
        <v>99.518913600000005</v>
      </c>
      <c r="S56" s="1"/>
      <c r="T56" s="1"/>
      <c r="U56" s="1"/>
      <c r="V56" s="1"/>
      <c r="W56" s="1"/>
      <c r="X56" s="1"/>
      <c r="Y56" s="1"/>
      <c r="Z56" s="1">
        <v>7</v>
      </c>
      <c r="AA56" s="1"/>
      <c r="AB56" s="1">
        <v>2160</v>
      </c>
      <c r="AC56" s="1">
        <v>116</v>
      </c>
      <c r="AD56" s="1">
        <v>2540</v>
      </c>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v>0.14299999999999999</v>
      </c>
      <c r="BE56" s="1">
        <v>0.28000000000000003</v>
      </c>
      <c r="BF56" s="1">
        <v>3.2000000000000001E-2</v>
      </c>
      <c r="BG56" s="1">
        <v>9.6000000000000002E-2</v>
      </c>
      <c r="BH56" s="1">
        <v>2.35E-2</v>
      </c>
      <c r="BI56" s="1">
        <v>8.0000000000000002E-3</v>
      </c>
      <c r="BJ56" s="1">
        <v>0.03</v>
      </c>
      <c r="BK56" s="1">
        <v>4.7999999999999996E-3</v>
      </c>
      <c r="BL56" s="9">
        <v>3.7999999999999999E-2</v>
      </c>
      <c r="BM56" s="9">
        <v>9.4999999999999998E-3</v>
      </c>
      <c r="BN56" s="9">
        <v>4.2999999999999997E-2</v>
      </c>
      <c r="BO56" s="9">
        <v>6.7999999999999996E-3</v>
      </c>
      <c r="BP56" s="9">
        <v>5.0999999999999997E-2</v>
      </c>
      <c r="BQ56" s="9">
        <v>0.01</v>
      </c>
    </row>
    <row r="57" spans="1:69" ht="12.75">
      <c r="B57" s="5"/>
      <c r="C57" s="4"/>
      <c r="D57" s="2"/>
      <c r="E57" s="2"/>
      <c r="F57" s="2"/>
      <c r="G57" s="2"/>
      <c r="H57" s="2"/>
      <c r="I57" s="2"/>
      <c r="J57" s="2"/>
      <c r="K57" s="2"/>
      <c r="L57" s="2"/>
      <c r="M57" s="2"/>
      <c r="N57" s="2"/>
      <c r="O57" s="2"/>
      <c r="P57" s="3"/>
      <c r="Q57" s="2"/>
      <c r="R57" s="2"/>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pans="1:69" ht="12.75">
      <c r="A58" s="7" t="s">
        <v>2129</v>
      </c>
      <c r="B58" s="5" t="s">
        <v>1267</v>
      </c>
      <c r="C58" s="4" t="s">
        <v>801</v>
      </c>
      <c r="D58" s="2">
        <v>46.38</v>
      </c>
      <c r="E58" s="2">
        <v>0.16</v>
      </c>
      <c r="F58" s="2">
        <v>3.7</v>
      </c>
      <c r="G58" s="2">
        <v>0.34051785000000001</v>
      </c>
      <c r="H58" s="2"/>
      <c r="I58" s="2">
        <v>8.0399999999999991</v>
      </c>
      <c r="J58" s="2">
        <f>(0.8998*H58)+I58</f>
        <v>8.0399999999999991</v>
      </c>
      <c r="K58" s="2">
        <v>0.13</v>
      </c>
      <c r="L58" s="2">
        <v>35.729999999999997</v>
      </c>
      <c r="M58" s="2">
        <v>0.19725299999999998</v>
      </c>
      <c r="N58" s="2">
        <v>3.47</v>
      </c>
      <c r="O58" s="2">
        <v>0.37</v>
      </c>
      <c r="P58" s="3">
        <v>0.01</v>
      </c>
      <c r="Q58" s="2"/>
      <c r="R58" s="2">
        <v>98.527770849999996</v>
      </c>
      <c r="S58" s="1"/>
      <c r="T58" s="1"/>
      <c r="U58" s="1"/>
      <c r="V58" s="1"/>
      <c r="W58" s="1"/>
      <c r="X58" s="1"/>
      <c r="Y58" s="1"/>
      <c r="Z58" s="1">
        <v>16.600000000000001</v>
      </c>
      <c r="AA58" s="1"/>
      <c r="AB58" s="1">
        <v>2330</v>
      </c>
      <c r="AC58" s="1">
        <v>95</v>
      </c>
      <c r="AD58" s="1">
        <v>1550</v>
      </c>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v>0.46</v>
      </c>
      <c r="BE58" s="1"/>
      <c r="BF58" s="1"/>
      <c r="BG58" s="1"/>
      <c r="BH58" s="1">
        <v>0.24</v>
      </c>
      <c r="BI58" s="1">
        <v>0.12</v>
      </c>
      <c r="BJ58" s="1"/>
      <c r="BK58" s="1"/>
      <c r="BP58" s="9">
        <v>0.32</v>
      </c>
      <c r="BQ58" s="9">
        <v>0.06</v>
      </c>
    </row>
    <row r="59" spans="1:69" ht="12.75">
      <c r="B59" s="5" t="s">
        <v>1266</v>
      </c>
      <c r="C59" s="4" t="s">
        <v>801</v>
      </c>
      <c r="D59" s="2">
        <v>45.18</v>
      </c>
      <c r="E59" s="2">
        <v>0.14000000000000001</v>
      </c>
      <c r="F59" s="2">
        <v>3.62</v>
      </c>
      <c r="G59" s="2">
        <v>0.39751439999999999</v>
      </c>
      <c r="H59" s="2"/>
      <c r="I59" s="2">
        <v>7.65</v>
      </c>
      <c r="J59" s="2">
        <f>(0.8998*H59)+I59</f>
        <v>7.65</v>
      </c>
      <c r="K59" s="2">
        <v>0.12</v>
      </c>
      <c r="L59" s="2">
        <v>37.880000000000003</v>
      </c>
      <c r="M59" s="2">
        <v>0.2214324</v>
      </c>
      <c r="N59" s="2">
        <v>3.79</v>
      </c>
      <c r="O59" s="2">
        <v>0.38</v>
      </c>
      <c r="P59" s="3">
        <v>0.01</v>
      </c>
      <c r="Q59" s="2"/>
      <c r="R59" s="2">
        <v>99.388946800000014</v>
      </c>
      <c r="S59" s="1"/>
      <c r="T59" s="1"/>
      <c r="U59" s="1"/>
      <c r="V59" s="1"/>
      <c r="W59" s="1"/>
      <c r="X59" s="1"/>
      <c r="Y59" s="1"/>
      <c r="Z59" s="1">
        <v>16.7</v>
      </c>
      <c r="AA59" s="1"/>
      <c r="AB59" s="1">
        <v>2720</v>
      </c>
      <c r="AC59" s="1">
        <v>98</v>
      </c>
      <c r="AD59" s="1">
        <v>1740</v>
      </c>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v>0.06</v>
      </c>
      <c r="BE59" s="1">
        <v>0.31</v>
      </c>
      <c r="BF59" s="1"/>
      <c r="BG59" s="1">
        <v>0.54</v>
      </c>
      <c r="BH59" s="1">
        <v>0.26</v>
      </c>
      <c r="BI59" s="1">
        <v>0.10299999999999999</v>
      </c>
      <c r="BJ59" s="1">
        <v>0.42</v>
      </c>
      <c r="BK59" s="1">
        <v>7.6999999999999999E-2</v>
      </c>
      <c r="BL59" s="9">
        <v>0.62</v>
      </c>
      <c r="BM59" s="9">
        <v>0.13700000000000001</v>
      </c>
      <c r="BO59" s="9">
        <v>6.2E-2</v>
      </c>
      <c r="BP59" s="9">
        <v>0.43</v>
      </c>
      <c r="BQ59" s="9">
        <v>6.6000000000000003E-2</v>
      </c>
    </row>
    <row r="60" spans="1:69" ht="12.75">
      <c r="B60" s="5" t="s">
        <v>1265</v>
      </c>
      <c r="C60" s="4" t="s">
        <v>801</v>
      </c>
      <c r="D60" s="2">
        <v>43.13</v>
      </c>
      <c r="E60" s="2">
        <v>0.03</v>
      </c>
      <c r="F60" s="2">
        <v>0.81</v>
      </c>
      <c r="G60" s="2">
        <v>0.30836595</v>
      </c>
      <c r="H60" s="2"/>
      <c r="I60" s="2">
        <v>8.36</v>
      </c>
      <c r="J60" s="2">
        <f>(0.8998*H60)+I60</f>
        <v>8.36</v>
      </c>
      <c r="K60" s="2">
        <v>0.13</v>
      </c>
      <c r="L60" s="2">
        <v>45.56</v>
      </c>
      <c r="M60" s="2">
        <v>0.28888019999999998</v>
      </c>
      <c r="N60" s="2">
        <v>0.94</v>
      </c>
      <c r="O60" s="2">
        <v>0.13</v>
      </c>
      <c r="P60" s="3">
        <v>0.01</v>
      </c>
      <c r="Q60" s="2"/>
      <c r="R60" s="2">
        <v>99.697246150000012</v>
      </c>
      <c r="S60" s="1"/>
      <c r="T60" s="1"/>
      <c r="U60" s="1"/>
      <c r="V60" s="1"/>
      <c r="W60" s="1"/>
      <c r="X60" s="1"/>
      <c r="Y60" s="1"/>
      <c r="Z60" s="1">
        <v>8.3000000000000007</v>
      </c>
      <c r="AA60" s="1"/>
      <c r="AB60" s="1">
        <v>2110</v>
      </c>
      <c r="AC60" s="1">
        <v>114</v>
      </c>
      <c r="AD60" s="1">
        <v>2270</v>
      </c>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row>
    <row r="61" spans="1:69" ht="12.75">
      <c r="B61" s="5" t="s">
        <v>1264</v>
      </c>
      <c r="C61" s="4" t="s">
        <v>801</v>
      </c>
      <c r="D61" s="2">
        <v>42.84</v>
      </c>
      <c r="E61" s="2">
        <v>0.1</v>
      </c>
      <c r="F61" s="2">
        <v>1.9</v>
      </c>
      <c r="G61" s="2">
        <v>0.39166860000000003</v>
      </c>
      <c r="H61" s="2"/>
      <c r="I61" s="2">
        <v>9.65</v>
      </c>
      <c r="J61" s="2">
        <f>(0.8998*H61)+I61</f>
        <v>9.65</v>
      </c>
      <c r="K61" s="2">
        <v>0.12</v>
      </c>
      <c r="L61" s="2">
        <v>41.38</v>
      </c>
      <c r="M61" s="2">
        <v>0.2634282</v>
      </c>
      <c r="N61" s="2">
        <v>1.19</v>
      </c>
      <c r="O61" s="2">
        <v>0.17</v>
      </c>
      <c r="P61" s="3">
        <v>0.01</v>
      </c>
      <c r="Q61" s="2"/>
      <c r="R61" s="2">
        <v>98.015096800000009</v>
      </c>
      <c r="S61" s="1"/>
      <c r="T61" s="1"/>
      <c r="U61" s="1"/>
      <c r="V61" s="1"/>
      <c r="W61" s="1"/>
      <c r="X61" s="1"/>
      <c r="Y61" s="1"/>
      <c r="Z61" s="1">
        <v>8.8000000000000007</v>
      </c>
      <c r="AA61" s="1"/>
      <c r="AB61" s="1">
        <v>2680</v>
      </c>
      <c r="AC61" s="1">
        <v>114</v>
      </c>
      <c r="AD61" s="1">
        <v>2070</v>
      </c>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1:69" ht="12.75">
      <c r="B62" s="5"/>
      <c r="C62" s="4"/>
      <c r="D62" s="2"/>
      <c r="E62" s="2"/>
      <c r="F62" s="2"/>
      <c r="G62" s="2"/>
      <c r="H62" s="2"/>
      <c r="I62" s="2"/>
      <c r="J62" s="2"/>
      <c r="K62" s="2"/>
      <c r="L62" s="2"/>
      <c r="M62" s="2"/>
      <c r="N62" s="2"/>
      <c r="O62" s="2"/>
      <c r="P62" s="3"/>
      <c r="Q62" s="2"/>
      <c r="R62" s="2"/>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1:69" ht="12.75">
      <c r="A63" s="7" t="s">
        <v>2130</v>
      </c>
      <c r="B63" s="5" t="s">
        <v>1263</v>
      </c>
      <c r="C63" s="4" t="s">
        <v>801</v>
      </c>
      <c r="D63" s="2">
        <v>44.98</v>
      </c>
      <c r="E63" s="2">
        <v>0.13</v>
      </c>
      <c r="F63" s="2">
        <v>3.67</v>
      </c>
      <c r="G63" s="2">
        <v>0.36974685000000002</v>
      </c>
      <c r="H63" s="2"/>
      <c r="I63" s="2">
        <v>7.98</v>
      </c>
      <c r="J63" s="2">
        <f>(0.8998*H63)+I63</f>
        <v>7.98</v>
      </c>
      <c r="K63" s="2">
        <v>0.13</v>
      </c>
      <c r="L63" s="2">
        <v>38.6</v>
      </c>
      <c r="M63" s="2">
        <v>0.25451999999999997</v>
      </c>
      <c r="N63" s="2">
        <v>3.28</v>
      </c>
      <c r="O63" s="2">
        <v>0.34</v>
      </c>
      <c r="P63" s="3">
        <v>0.01</v>
      </c>
      <c r="Q63" s="2"/>
      <c r="R63" s="2">
        <v>99.744266850000002</v>
      </c>
      <c r="S63" s="1"/>
      <c r="T63" s="1"/>
      <c r="U63" s="1"/>
      <c r="V63" s="1"/>
      <c r="W63" s="1"/>
      <c r="X63" s="1"/>
      <c r="Y63" s="1"/>
      <c r="Z63" s="1">
        <v>15</v>
      </c>
      <c r="AA63" s="1"/>
      <c r="AB63" s="1">
        <v>2530</v>
      </c>
      <c r="AC63" s="1">
        <v>103</v>
      </c>
      <c r="AD63" s="1">
        <v>2000</v>
      </c>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v>0.12</v>
      </c>
      <c r="BE63" s="1"/>
      <c r="BF63" s="1"/>
      <c r="BG63" s="1"/>
      <c r="BH63" s="1">
        <v>0.18</v>
      </c>
      <c r="BI63" s="1">
        <v>0.09</v>
      </c>
      <c r="BJ63" s="1"/>
      <c r="BK63" s="1"/>
      <c r="BP63" s="9">
        <v>0.34</v>
      </c>
      <c r="BQ63" s="9">
        <v>0.06</v>
      </c>
    </row>
    <row r="64" spans="1:69" ht="12.75">
      <c r="B64" s="5"/>
      <c r="C64" s="4"/>
      <c r="D64" s="2"/>
      <c r="E64" s="2"/>
      <c r="F64" s="2"/>
      <c r="G64" s="2"/>
      <c r="H64" s="2"/>
      <c r="I64" s="2"/>
      <c r="J64" s="2"/>
      <c r="K64" s="2"/>
      <c r="L64" s="2"/>
      <c r="M64" s="2"/>
      <c r="N64" s="2"/>
      <c r="O64" s="2"/>
      <c r="P64" s="3"/>
      <c r="Q64" s="2"/>
      <c r="R64" s="2"/>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1:70" ht="12.75">
      <c r="A65" s="7" t="s">
        <v>1262</v>
      </c>
      <c r="B65" s="5" t="s">
        <v>1261</v>
      </c>
      <c r="C65" s="4" t="s">
        <v>801</v>
      </c>
      <c r="D65" s="2">
        <v>44.7</v>
      </c>
      <c r="E65" s="2">
        <v>0.19</v>
      </c>
      <c r="F65" s="2">
        <v>4.45</v>
      </c>
      <c r="G65" s="2">
        <v>0.41797470000000003</v>
      </c>
      <c r="H65" s="2">
        <v>0.51</v>
      </c>
      <c r="I65" s="2">
        <v>7.18</v>
      </c>
      <c r="J65" s="2">
        <f t="shared" ref="J65:J76" si="4">(0.8998*H65)+I65</f>
        <v>7.6388979999999993</v>
      </c>
      <c r="K65" s="2">
        <v>0.13</v>
      </c>
      <c r="L65" s="2">
        <v>37.21</v>
      </c>
      <c r="M65" s="2">
        <v>0.2265228</v>
      </c>
      <c r="N65" s="2">
        <v>4.1399999999999997</v>
      </c>
      <c r="O65" s="2">
        <v>0.41</v>
      </c>
      <c r="P65" s="3">
        <v>8.0000000000000002E-3</v>
      </c>
      <c r="Q65" s="2"/>
      <c r="R65" s="2">
        <v>99.521395499999997</v>
      </c>
      <c r="S65" s="1"/>
      <c r="T65" s="1"/>
      <c r="U65" s="1"/>
      <c r="V65" s="1"/>
      <c r="W65" s="1"/>
      <c r="X65" s="1"/>
      <c r="Y65" s="1"/>
      <c r="Z65" s="1">
        <v>17.3</v>
      </c>
      <c r="AA65" s="1"/>
      <c r="AB65" s="1">
        <v>2860</v>
      </c>
      <c r="AC65" s="1">
        <v>97.5</v>
      </c>
      <c r="AD65" s="1">
        <v>1780</v>
      </c>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v>0.34</v>
      </c>
      <c r="BE65" s="1">
        <v>1.34</v>
      </c>
      <c r="BF65" s="1"/>
      <c r="BG65" s="1"/>
      <c r="BH65" s="1">
        <v>0.38</v>
      </c>
      <c r="BI65" s="1">
        <v>0.154</v>
      </c>
      <c r="BJ65" s="1"/>
      <c r="BK65" s="1">
        <v>0.104</v>
      </c>
      <c r="BO65" s="9">
        <v>9.4E-2</v>
      </c>
      <c r="BP65" s="9">
        <v>0.51</v>
      </c>
      <c r="BQ65" s="9">
        <v>9.2999999999999999E-2</v>
      </c>
      <c r="BR65" s="9">
        <v>0.24</v>
      </c>
    </row>
    <row r="66" spans="1:70" ht="12.75">
      <c r="B66" s="5" t="s">
        <v>1260</v>
      </c>
      <c r="C66" s="4" t="s">
        <v>801</v>
      </c>
      <c r="D66" s="2">
        <v>44</v>
      </c>
      <c r="E66" s="2">
        <v>7.0000000000000007E-2</v>
      </c>
      <c r="F66" s="2">
        <v>2.6</v>
      </c>
      <c r="G66" s="2">
        <v>0.44720370000000004</v>
      </c>
      <c r="H66" s="2">
        <v>0.33</v>
      </c>
      <c r="I66" s="2">
        <v>7.18</v>
      </c>
      <c r="J66" s="2">
        <f t="shared" si="4"/>
        <v>7.476934</v>
      </c>
      <c r="K66" s="2">
        <v>0.13</v>
      </c>
      <c r="L66" s="2">
        <v>42.15</v>
      </c>
      <c r="M66" s="2">
        <v>0.27869939999999999</v>
      </c>
      <c r="N66" s="2">
        <v>2.37</v>
      </c>
      <c r="O66" s="2">
        <v>0.14000000000000001</v>
      </c>
      <c r="P66" s="3">
        <v>1.4E-2</v>
      </c>
      <c r="Q66" s="2"/>
      <c r="R66" s="2">
        <v>99.676837099999986</v>
      </c>
      <c r="S66" s="1"/>
      <c r="T66" s="1"/>
      <c r="U66" s="1"/>
      <c r="V66" s="1"/>
      <c r="W66" s="1"/>
      <c r="X66" s="1"/>
      <c r="Y66" s="1"/>
      <c r="Z66" s="1">
        <v>12.2</v>
      </c>
      <c r="AA66" s="1"/>
      <c r="AB66" s="1">
        <v>3060</v>
      </c>
      <c r="AC66" s="1">
        <v>110</v>
      </c>
      <c r="AD66" s="1">
        <v>2190</v>
      </c>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v>1.98</v>
      </c>
      <c r="BE66" s="1">
        <v>3.6</v>
      </c>
      <c r="BF66" s="1"/>
      <c r="BG66" s="1">
        <v>1.03</v>
      </c>
      <c r="BH66" s="1">
        <v>0.25</v>
      </c>
      <c r="BI66" s="1">
        <v>8.6999999999999994E-2</v>
      </c>
      <c r="BJ66" s="1"/>
      <c r="BK66" s="1">
        <v>4.7E-2</v>
      </c>
      <c r="BO66" s="9">
        <v>3.7999999999999999E-2</v>
      </c>
      <c r="BP66" s="9">
        <v>0.21</v>
      </c>
      <c r="BQ66" s="9">
        <v>3.7999999999999999E-2</v>
      </c>
    </row>
    <row r="67" spans="1:70" ht="12.75">
      <c r="B67" s="5" t="s">
        <v>1259</v>
      </c>
      <c r="C67" s="4" t="s">
        <v>801</v>
      </c>
      <c r="D67" s="2">
        <v>44.12</v>
      </c>
      <c r="E67" s="2">
        <v>0.05</v>
      </c>
      <c r="F67" s="2">
        <v>2.34</v>
      </c>
      <c r="G67" s="2">
        <v>0.50420025000000002</v>
      </c>
      <c r="H67" s="2">
        <v>0.17</v>
      </c>
      <c r="I67" s="2">
        <v>7.4</v>
      </c>
      <c r="J67" s="2">
        <f t="shared" si="4"/>
        <v>7.5529660000000005</v>
      </c>
      <c r="K67" s="2">
        <v>0.13</v>
      </c>
      <c r="L67" s="2">
        <v>43.19</v>
      </c>
      <c r="M67" s="2">
        <v>0.29524319999999998</v>
      </c>
      <c r="N67" s="2">
        <v>1.8</v>
      </c>
      <c r="O67" s="2">
        <v>0.13</v>
      </c>
      <c r="P67" s="3">
        <v>1.6E-2</v>
      </c>
      <c r="Q67" s="2"/>
      <c r="R67" s="2">
        <v>100.12840944999999</v>
      </c>
      <c r="S67" s="1"/>
      <c r="T67" s="1"/>
      <c r="U67" s="1"/>
      <c r="V67" s="1"/>
      <c r="W67" s="1"/>
      <c r="X67" s="1"/>
      <c r="Y67" s="1"/>
      <c r="Z67" s="1">
        <v>10.199999999999999</v>
      </c>
      <c r="AA67" s="1"/>
      <c r="AB67" s="1">
        <v>3450</v>
      </c>
      <c r="AC67" s="1">
        <v>108</v>
      </c>
      <c r="AD67" s="1">
        <v>2320</v>
      </c>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v>0.8</v>
      </c>
      <c r="BE67" s="1">
        <v>1.77</v>
      </c>
      <c r="BF67" s="1"/>
      <c r="BG67" s="1">
        <v>0.7</v>
      </c>
      <c r="BH67" s="1">
        <v>0.14299999999999999</v>
      </c>
      <c r="BI67" s="1">
        <v>5.1999999999999998E-2</v>
      </c>
      <c r="BJ67" s="1"/>
      <c r="BK67" s="1">
        <v>3.2000000000000001E-2</v>
      </c>
      <c r="BO67" s="9">
        <v>2.1999999999999999E-2</v>
      </c>
      <c r="BP67" s="9">
        <v>0.13200000000000001</v>
      </c>
      <c r="BQ67" s="9">
        <v>2.5999999999999999E-2</v>
      </c>
    </row>
    <row r="68" spans="1:70" ht="12.75">
      <c r="B68" s="5" t="s">
        <v>1258</v>
      </c>
      <c r="C68" s="4" t="s">
        <v>801</v>
      </c>
      <c r="D68" s="2">
        <v>44.08</v>
      </c>
      <c r="E68" s="2">
        <v>0.11</v>
      </c>
      <c r="F68" s="2">
        <v>3</v>
      </c>
      <c r="G68" s="2">
        <v>0.33759495</v>
      </c>
      <c r="H68" s="2">
        <v>0.38</v>
      </c>
      <c r="I68" s="2">
        <v>7.38</v>
      </c>
      <c r="J68" s="2">
        <f t="shared" si="4"/>
        <v>7.7219239999999996</v>
      </c>
      <c r="K68" s="2">
        <v>0.13</v>
      </c>
      <c r="L68" s="2">
        <v>41.18</v>
      </c>
      <c r="M68" s="2">
        <v>0.29524319999999998</v>
      </c>
      <c r="N68" s="2">
        <v>2.23</v>
      </c>
      <c r="O68" s="2">
        <v>0.15</v>
      </c>
      <c r="P68" s="3">
        <v>8.9999999999999993E-3</v>
      </c>
      <c r="Q68" s="2"/>
      <c r="R68" s="2">
        <v>99.243762149999981</v>
      </c>
      <c r="S68" s="1"/>
      <c r="T68" s="1"/>
      <c r="U68" s="1"/>
      <c r="V68" s="1"/>
      <c r="W68" s="1"/>
      <c r="X68" s="1"/>
      <c r="Y68" s="1"/>
      <c r="Z68" s="1">
        <v>11.4</v>
      </c>
      <c r="AA68" s="1"/>
      <c r="AB68" s="1">
        <v>2310</v>
      </c>
      <c r="AC68" s="1">
        <v>101</v>
      </c>
      <c r="AD68" s="1">
        <v>2320</v>
      </c>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v>4.0999999999999996</v>
      </c>
      <c r="BE68" s="1">
        <v>7.4</v>
      </c>
      <c r="BF68" s="1"/>
      <c r="BG68" s="1">
        <v>2.5499999999999998</v>
      </c>
      <c r="BH68" s="1">
        <v>0.49</v>
      </c>
      <c r="BI68" s="1">
        <v>0.156</v>
      </c>
      <c r="BJ68" s="1"/>
      <c r="BK68" s="1">
        <v>8.1000000000000003E-2</v>
      </c>
      <c r="BO68" s="9">
        <v>4.8000000000000001E-2</v>
      </c>
      <c r="BP68" s="9">
        <v>0.28999999999999998</v>
      </c>
      <c r="BQ68" s="9">
        <v>0.05</v>
      </c>
    </row>
    <row r="69" spans="1:70" ht="12.75">
      <c r="B69" s="5" t="s">
        <v>1257</v>
      </c>
      <c r="C69" s="4" t="s">
        <v>799</v>
      </c>
      <c r="D69" s="2">
        <v>45.29</v>
      </c>
      <c r="E69" s="2">
        <v>0.21</v>
      </c>
      <c r="F69" s="2">
        <v>5.21</v>
      </c>
      <c r="G69" s="2">
        <v>0.41943615000000001</v>
      </c>
      <c r="H69" s="2">
        <v>0.3</v>
      </c>
      <c r="I69" s="2">
        <v>6.95</v>
      </c>
      <c r="J69" s="2">
        <f t="shared" si="4"/>
        <v>7.2199400000000002</v>
      </c>
      <c r="K69" s="2">
        <v>0.13</v>
      </c>
      <c r="L69" s="2">
        <v>35.409999999999997</v>
      </c>
      <c r="M69" s="2">
        <v>0.25070219999999999</v>
      </c>
      <c r="N69" s="2">
        <v>4.3</v>
      </c>
      <c r="O69" s="2">
        <v>0.33</v>
      </c>
      <c r="P69" s="3">
        <v>6.0000000000000001E-3</v>
      </c>
      <c r="Q69" s="2"/>
      <c r="R69" s="2">
        <v>98.776078349999977</v>
      </c>
      <c r="S69" s="1"/>
      <c r="T69" s="1"/>
      <c r="U69" s="1"/>
      <c r="V69" s="1"/>
      <c r="W69" s="1"/>
      <c r="X69" s="1"/>
      <c r="Y69" s="1"/>
      <c r="Z69" s="1">
        <v>17.8</v>
      </c>
      <c r="AA69" s="1"/>
      <c r="AB69" s="1">
        <v>2870</v>
      </c>
      <c r="AC69" s="1">
        <v>88.5</v>
      </c>
      <c r="AD69" s="1">
        <v>1970</v>
      </c>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v>0.38</v>
      </c>
      <c r="BE69" s="1">
        <v>1.35</v>
      </c>
      <c r="BF69" s="1"/>
      <c r="BG69" s="1">
        <v>1.1000000000000001</v>
      </c>
      <c r="BH69" s="1">
        <v>0.44</v>
      </c>
      <c r="BI69" s="1">
        <v>0.186</v>
      </c>
      <c r="BJ69" s="1"/>
      <c r="BK69" s="1">
        <v>0.115</v>
      </c>
      <c r="BO69" s="9">
        <v>7.6999999999999999E-2</v>
      </c>
      <c r="BP69" s="9">
        <v>0.55000000000000004</v>
      </c>
      <c r="BQ69" s="9">
        <v>0.09</v>
      </c>
      <c r="BR69" s="9">
        <v>0.43</v>
      </c>
    </row>
    <row r="70" spans="1:70" ht="12.75">
      <c r="B70" s="5" t="s">
        <v>1256</v>
      </c>
      <c r="C70" s="4" t="s">
        <v>801</v>
      </c>
      <c r="D70" s="2">
        <v>43.86</v>
      </c>
      <c r="E70" s="2">
        <v>0.18</v>
      </c>
      <c r="F70" s="2">
        <v>4.4000000000000004</v>
      </c>
      <c r="G70" s="2">
        <v>0.38874570000000003</v>
      </c>
      <c r="H70" s="2">
        <v>0.75</v>
      </c>
      <c r="I70" s="2">
        <v>7.45</v>
      </c>
      <c r="J70" s="2">
        <f t="shared" si="4"/>
        <v>8.1248500000000003</v>
      </c>
      <c r="K70" s="2">
        <v>0.13</v>
      </c>
      <c r="L70" s="2">
        <v>38.119999999999997</v>
      </c>
      <c r="M70" s="2"/>
      <c r="N70" s="2">
        <v>4.01</v>
      </c>
      <c r="O70" s="2">
        <v>0.41</v>
      </c>
      <c r="P70" s="3">
        <v>0.03</v>
      </c>
      <c r="Q70" s="2"/>
      <c r="R70" s="2">
        <v>99.653595699999997</v>
      </c>
      <c r="S70" s="1"/>
      <c r="T70" s="1"/>
      <c r="U70" s="1"/>
      <c r="V70" s="1"/>
      <c r="W70" s="1"/>
      <c r="X70" s="1"/>
      <c r="Y70" s="1"/>
      <c r="Z70" s="1">
        <v>17</v>
      </c>
      <c r="AA70" s="1"/>
      <c r="AB70" s="1">
        <v>2660</v>
      </c>
      <c r="AC70" s="1">
        <v>101</v>
      </c>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v>2.34</v>
      </c>
      <c r="BE70" s="1">
        <v>4.3</v>
      </c>
      <c r="BF70" s="1"/>
      <c r="BG70" s="1">
        <v>2.2000000000000002</v>
      </c>
      <c r="BH70" s="1">
        <v>0.6</v>
      </c>
      <c r="BI70" s="1">
        <v>0.21</v>
      </c>
      <c r="BJ70" s="1"/>
      <c r="BK70" s="1">
        <v>0.128</v>
      </c>
      <c r="BO70" s="9">
        <v>0.08</v>
      </c>
      <c r="BP70" s="9">
        <v>0.48</v>
      </c>
      <c r="BQ70" s="9">
        <v>6.9000000000000006E-2</v>
      </c>
      <c r="BR70" s="9">
        <v>0.28000000000000003</v>
      </c>
    </row>
    <row r="71" spans="1:70" ht="12.75">
      <c r="B71" s="5" t="s">
        <v>1255</v>
      </c>
      <c r="C71" s="4" t="s">
        <v>801</v>
      </c>
      <c r="D71" s="2">
        <v>43.87</v>
      </c>
      <c r="E71" s="2">
        <v>0.15</v>
      </c>
      <c r="F71" s="2">
        <v>4.16</v>
      </c>
      <c r="G71" s="2">
        <v>0.39020715</v>
      </c>
      <c r="H71" s="2">
        <v>0.64</v>
      </c>
      <c r="I71" s="2">
        <v>7.37</v>
      </c>
      <c r="J71" s="2">
        <f t="shared" si="4"/>
        <v>7.9458720000000005</v>
      </c>
      <c r="K71" s="2">
        <v>0.13</v>
      </c>
      <c r="L71" s="2">
        <v>38.53</v>
      </c>
      <c r="M71" s="2">
        <v>0.25070219999999999</v>
      </c>
      <c r="N71" s="2">
        <v>2.92</v>
      </c>
      <c r="O71" s="2">
        <v>0.32</v>
      </c>
      <c r="P71" s="3">
        <v>5.0000000000000001E-3</v>
      </c>
      <c r="Q71" s="2"/>
      <c r="R71" s="2">
        <v>98.671781350000003</v>
      </c>
      <c r="S71" s="1"/>
      <c r="T71" s="1"/>
      <c r="U71" s="1"/>
      <c r="V71" s="1"/>
      <c r="W71" s="1"/>
      <c r="X71" s="1"/>
      <c r="Y71" s="1"/>
      <c r="Z71" s="1">
        <v>13.9</v>
      </c>
      <c r="AA71" s="1"/>
      <c r="AB71" s="1">
        <v>2670</v>
      </c>
      <c r="AC71" s="1">
        <v>107</v>
      </c>
      <c r="AD71" s="1">
        <v>1970</v>
      </c>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v>0.23</v>
      </c>
      <c r="BE71" s="1">
        <v>0.95</v>
      </c>
      <c r="BF71" s="1"/>
      <c r="BG71" s="1"/>
      <c r="BH71" s="1">
        <v>0.29499999999999998</v>
      </c>
      <c r="BI71" s="1">
        <v>0.109</v>
      </c>
      <c r="BJ71" s="1"/>
      <c r="BK71" s="1">
        <v>7.1999999999999995E-2</v>
      </c>
      <c r="BO71" s="9">
        <v>6.9000000000000006E-2</v>
      </c>
      <c r="BP71" s="9">
        <v>0.4</v>
      </c>
      <c r="BQ71" s="9">
        <v>7.6999999999999999E-2</v>
      </c>
      <c r="BR71" s="9">
        <v>0.18</v>
      </c>
    </row>
    <row r="72" spans="1:70" ht="12.75">
      <c r="B72" s="5" t="s">
        <v>1254</v>
      </c>
      <c r="C72" s="4" t="s">
        <v>801</v>
      </c>
      <c r="D72" s="2">
        <v>44.68</v>
      </c>
      <c r="E72" s="2">
        <v>0.17</v>
      </c>
      <c r="F72" s="2">
        <v>4.34</v>
      </c>
      <c r="G72" s="2">
        <v>0.43405065000000004</v>
      </c>
      <c r="H72" s="2">
        <v>0.46</v>
      </c>
      <c r="I72" s="2">
        <v>7.31</v>
      </c>
      <c r="J72" s="2">
        <f t="shared" si="4"/>
        <v>7.7239079999999998</v>
      </c>
      <c r="K72" s="2">
        <v>0.13</v>
      </c>
      <c r="L72" s="2">
        <v>37.68</v>
      </c>
      <c r="M72" s="2">
        <v>0.29778840000000001</v>
      </c>
      <c r="N72" s="2">
        <v>3.21</v>
      </c>
      <c r="O72" s="2">
        <v>0.26</v>
      </c>
      <c r="P72" s="3">
        <v>1.6E-2</v>
      </c>
      <c r="Q72" s="2"/>
      <c r="R72" s="2">
        <v>98.941747050000004</v>
      </c>
      <c r="S72" s="1"/>
      <c r="T72" s="1"/>
      <c r="U72" s="1"/>
      <c r="V72" s="1"/>
      <c r="W72" s="1"/>
      <c r="X72" s="1"/>
      <c r="Y72" s="1"/>
      <c r="Z72" s="1">
        <v>14.1</v>
      </c>
      <c r="AA72" s="1"/>
      <c r="AB72" s="1">
        <v>2970</v>
      </c>
      <c r="AC72" s="1">
        <v>101</v>
      </c>
      <c r="AD72" s="1">
        <v>2340</v>
      </c>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v>0.76</v>
      </c>
      <c r="BE72" s="1">
        <v>1.55</v>
      </c>
      <c r="BF72" s="1"/>
      <c r="BG72" s="1">
        <v>1.35</v>
      </c>
      <c r="BH72" s="1">
        <v>0.36</v>
      </c>
      <c r="BI72" s="1">
        <v>0.13800000000000001</v>
      </c>
      <c r="BJ72" s="1"/>
      <c r="BK72" s="1">
        <v>0.107</v>
      </c>
      <c r="BO72" s="9">
        <v>7.6999999999999999E-2</v>
      </c>
      <c r="BP72" s="9">
        <v>0.42</v>
      </c>
      <c r="BQ72" s="9">
        <v>7.2999999999999995E-2</v>
      </c>
      <c r="BR72" s="9">
        <v>0.18</v>
      </c>
    </row>
    <row r="73" spans="1:70" ht="12.75">
      <c r="B73" s="5" t="s">
        <v>1253</v>
      </c>
      <c r="C73" s="4" t="s">
        <v>801</v>
      </c>
      <c r="D73" s="2">
        <v>43.53</v>
      </c>
      <c r="E73" s="2">
        <v>0.1</v>
      </c>
      <c r="F73" s="2">
        <v>3.21</v>
      </c>
      <c r="G73" s="2">
        <v>0.39459149999999998</v>
      </c>
      <c r="H73" s="2">
        <v>0.6</v>
      </c>
      <c r="I73" s="2">
        <v>7.26</v>
      </c>
      <c r="J73" s="2">
        <f t="shared" si="4"/>
        <v>7.7998799999999999</v>
      </c>
      <c r="K73" s="2">
        <v>0.13</v>
      </c>
      <c r="L73" s="2">
        <v>41.45</v>
      </c>
      <c r="M73" s="2">
        <v>0.2748816</v>
      </c>
      <c r="N73" s="2">
        <v>2.2599999999999998</v>
      </c>
      <c r="O73" s="2">
        <v>0.19</v>
      </c>
      <c r="P73" s="3">
        <v>4.0000000000000001E-3</v>
      </c>
      <c r="Q73" s="2"/>
      <c r="R73" s="2">
        <v>99.343353099999987</v>
      </c>
      <c r="S73" s="1"/>
      <c r="T73" s="1"/>
      <c r="U73" s="1"/>
      <c r="V73" s="1"/>
      <c r="W73" s="1"/>
      <c r="X73" s="1"/>
      <c r="Y73" s="1"/>
      <c r="Z73" s="1">
        <v>12.3</v>
      </c>
      <c r="AA73" s="1"/>
      <c r="AB73" s="1">
        <v>2700</v>
      </c>
      <c r="AC73" s="1">
        <v>112</v>
      </c>
      <c r="AD73" s="1">
        <v>2160</v>
      </c>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v>0.56000000000000005</v>
      </c>
      <c r="BE73" s="1">
        <v>1.21</v>
      </c>
      <c r="BF73" s="1"/>
      <c r="BG73" s="1">
        <v>0.95</v>
      </c>
      <c r="BH73" s="1">
        <v>0.245</v>
      </c>
      <c r="BI73" s="1">
        <v>9.9000000000000005E-2</v>
      </c>
      <c r="BJ73" s="1"/>
      <c r="BK73" s="1">
        <v>6.5000000000000002E-2</v>
      </c>
      <c r="BO73" s="9">
        <v>5.5E-2</v>
      </c>
      <c r="BP73" s="9">
        <v>0.3</v>
      </c>
      <c r="BQ73" s="9">
        <v>4.9000000000000002E-2</v>
      </c>
      <c r="BR73" s="9">
        <v>0.12</v>
      </c>
    </row>
    <row r="74" spans="1:70" ht="12.75">
      <c r="B74" s="5" t="s">
        <v>1252</v>
      </c>
      <c r="C74" s="4" t="s">
        <v>801</v>
      </c>
      <c r="D74" s="2">
        <v>43.68</v>
      </c>
      <c r="E74" s="2">
        <v>0.1</v>
      </c>
      <c r="F74" s="2">
        <v>3.1</v>
      </c>
      <c r="G74" s="2">
        <v>0.35220945000000003</v>
      </c>
      <c r="H74" s="2">
        <v>0.53</v>
      </c>
      <c r="I74" s="2">
        <v>7.2</v>
      </c>
      <c r="J74" s="2">
        <f t="shared" si="4"/>
        <v>7.6768939999999999</v>
      </c>
      <c r="K74" s="2">
        <v>0.13</v>
      </c>
      <c r="L74" s="2">
        <v>41.75</v>
      </c>
      <c r="M74" s="2">
        <v>0.30542399999999997</v>
      </c>
      <c r="N74" s="2">
        <v>2.02</v>
      </c>
      <c r="O74" s="2">
        <v>0.14000000000000001</v>
      </c>
      <c r="P74" s="3">
        <v>4.0000000000000001E-3</v>
      </c>
      <c r="Q74" s="2"/>
      <c r="R74" s="2">
        <v>99.258527450000003</v>
      </c>
      <c r="S74" s="1"/>
      <c r="T74" s="1"/>
      <c r="U74" s="1"/>
      <c r="V74" s="1"/>
      <c r="W74" s="1"/>
      <c r="X74" s="1"/>
      <c r="Y74" s="1"/>
      <c r="Z74" s="1">
        <v>11.6</v>
      </c>
      <c r="AA74" s="1"/>
      <c r="AB74" s="1">
        <v>2410</v>
      </c>
      <c r="AC74" s="1">
        <v>111</v>
      </c>
      <c r="AD74" s="1">
        <v>2400</v>
      </c>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v>0.255</v>
      </c>
      <c r="BE74" s="1">
        <v>0.79</v>
      </c>
      <c r="BF74" s="1"/>
      <c r="BG74" s="1"/>
      <c r="BH74" s="1">
        <v>0.19500000000000001</v>
      </c>
      <c r="BI74" s="1">
        <v>8.4000000000000005E-2</v>
      </c>
      <c r="BJ74" s="1"/>
      <c r="BK74" s="1">
        <v>6.7000000000000004E-2</v>
      </c>
      <c r="BO74" s="9">
        <v>4.4999999999999998E-2</v>
      </c>
      <c r="BP74" s="9">
        <v>0.3</v>
      </c>
      <c r="BQ74" s="9">
        <v>4.7E-2</v>
      </c>
    </row>
    <row r="75" spans="1:70" ht="12.75">
      <c r="B75" s="5" t="s">
        <v>1251</v>
      </c>
      <c r="C75" s="4" t="s">
        <v>799</v>
      </c>
      <c r="D75" s="2">
        <v>44.08</v>
      </c>
      <c r="E75" s="2">
        <v>0.23</v>
      </c>
      <c r="F75" s="2">
        <v>4.5</v>
      </c>
      <c r="G75" s="2">
        <v>0.41212890000000002</v>
      </c>
      <c r="H75" s="2">
        <v>0.49</v>
      </c>
      <c r="I75" s="2">
        <v>7.69</v>
      </c>
      <c r="J75" s="2">
        <f t="shared" si="4"/>
        <v>8.1309020000000007</v>
      </c>
      <c r="K75" s="2">
        <v>0.13</v>
      </c>
      <c r="L75" s="2">
        <v>36.979999999999997</v>
      </c>
      <c r="M75" s="2">
        <v>0.23161319999999999</v>
      </c>
      <c r="N75" s="2">
        <v>3.87</v>
      </c>
      <c r="O75" s="2">
        <v>0.23</v>
      </c>
      <c r="P75" s="3">
        <v>0.05</v>
      </c>
      <c r="Q75" s="2"/>
      <c r="R75" s="2">
        <v>98.844644099999996</v>
      </c>
      <c r="S75" s="1"/>
      <c r="T75" s="1"/>
      <c r="U75" s="1"/>
      <c r="V75" s="1"/>
      <c r="W75" s="1"/>
      <c r="X75" s="1"/>
      <c r="Y75" s="1"/>
      <c r="Z75" s="1">
        <v>16.2</v>
      </c>
      <c r="AA75" s="1"/>
      <c r="AB75" s="1">
        <v>2820</v>
      </c>
      <c r="AC75" s="1">
        <v>102</v>
      </c>
      <c r="AD75" s="1">
        <v>1820</v>
      </c>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v>1.25</v>
      </c>
      <c r="BE75" s="1">
        <v>4.25</v>
      </c>
      <c r="BF75" s="1"/>
      <c r="BG75" s="1">
        <v>3.5</v>
      </c>
      <c r="BH75" s="1">
        <v>0.77</v>
      </c>
      <c r="BI75" s="1">
        <v>0.26500000000000001</v>
      </c>
      <c r="BJ75" s="1"/>
      <c r="BK75" s="1">
        <v>0.127</v>
      </c>
      <c r="BO75" s="9">
        <v>7.2999999999999995E-2</v>
      </c>
      <c r="BP75" s="9">
        <v>0.44</v>
      </c>
      <c r="BQ75" s="9">
        <v>7.5999999999999998E-2</v>
      </c>
      <c r="BR75" s="9">
        <v>0.4</v>
      </c>
    </row>
    <row r="76" spans="1:70" ht="12.75">
      <c r="B76" s="5" t="s">
        <v>1250</v>
      </c>
      <c r="C76" s="4" t="s">
        <v>801</v>
      </c>
      <c r="D76" s="2">
        <v>44.1</v>
      </c>
      <c r="E76" s="2">
        <v>0.13</v>
      </c>
      <c r="F76" s="2">
        <v>3.55</v>
      </c>
      <c r="G76" s="2">
        <v>0.31128885000000001</v>
      </c>
      <c r="H76" s="2">
        <v>0.46</v>
      </c>
      <c r="I76" s="2">
        <v>7.83</v>
      </c>
      <c r="J76" s="2">
        <f t="shared" si="4"/>
        <v>8.2439079999999993</v>
      </c>
      <c r="K76" s="2">
        <v>0.14000000000000001</v>
      </c>
      <c r="L76" s="2">
        <v>40.08</v>
      </c>
      <c r="M76" s="2">
        <v>0.26470080000000001</v>
      </c>
      <c r="N76" s="2">
        <v>2.77</v>
      </c>
      <c r="O76" s="2">
        <v>0.34</v>
      </c>
      <c r="P76" s="3">
        <v>5.0000000000000001E-3</v>
      </c>
      <c r="Q76" s="2"/>
      <c r="R76" s="2">
        <v>99.934897649999996</v>
      </c>
      <c r="S76" s="1"/>
      <c r="T76" s="1"/>
      <c r="U76" s="1"/>
      <c r="V76" s="1"/>
      <c r="W76" s="1"/>
      <c r="X76" s="1"/>
      <c r="Y76" s="1"/>
      <c r="Z76" s="1">
        <v>11.8</v>
      </c>
      <c r="AA76" s="1"/>
      <c r="AB76" s="1">
        <v>2130</v>
      </c>
      <c r="AC76" s="1">
        <v>105</v>
      </c>
      <c r="AD76" s="1">
        <v>2080</v>
      </c>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v>0.36</v>
      </c>
      <c r="BE76" s="1">
        <v>0.88</v>
      </c>
      <c r="BF76" s="1">
        <v>0.14000000000000001</v>
      </c>
      <c r="BG76" s="1">
        <v>0.71</v>
      </c>
      <c r="BH76" s="1">
        <v>0.24299999999999999</v>
      </c>
      <c r="BI76" s="1">
        <v>8.1000000000000003E-2</v>
      </c>
      <c r="BJ76" s="1">
        <v>0.3</v>
      </c>
      <c r="BK76" s="1">
        <v>6.6000000000000003E-2</v>
      </c>
      <c r="BL76" s="9">
        <v>0.42</v>
      </c>
      <c r="BM76" s="9">
        <v>8.5999999999999993E-2</v>
      </c>
      <c r="BN76" s="9">
        <v>0.28000000000000003</v>
      </c>
      <c r="BO76" s="9">
        <v>3.5999999999999997E-2</v>
      </c>
      <c r="BP76" s="9">
        <v>0.27500000000000002</v>
      </c>
      <c r="BQ76" s="9">
        <v>4.4999999999999998E-2</v>
      </c>
    </row>
    <row r="77" spans="1:70" ht="12.75">
      <c r="B77" s="5"/>
      <c r="C77" s="4"/>
      <c r="D77" s="2"/>
      <c r="E77" s="2"/>
      <c r="F77" s="2"/>
      <c r="G77" s="2"/>
      <c r="H77" s="2"/>
      <c r="I77" s="2"/>
      <c r="J77" s="2"/>
      <c r="K77" s="2"/>
      <c r="L77" s="2"/>
      <c r="M77" s="2"/>
      <c r="N77" s="2"/>
      <c r="O77" s="2"/>
      <c r="P77" s="3"/>
      <c r="Q77" s="2"/>
      <c r="R77" s="2"/>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row>
    <row r="78" spans="1:70" ht="12.75">
      <c r="A78" s="7" t="s">
        <v>1249</v>
      </c>
      <c r="B78" s="5" t="s">
        <v>1248</v>
      </c>
      <c r="C78" s="4" t="s">
        <v>801</v>
      </c>
      <c r="D78" s="2">
        <v>44.75</v>
      </c>
      <c r="E78" s="2">
        <v>0.06</v>
      </c>
      <c r="F78" s="2">
        <v>2.68</v>
      </c>
      <c r="G78" s="2">
        <v>0.49689300000000003</v>
      </c>
      <c r="H78" s="2">
        <v>8.76</v>
      </c>
      <c r="I78" s="2"/>
      <c r="J78" s="2">
        <f t="shared" ref="J78:J87" si="5">(0.8998*H78)+I78</f>
        <v>7.8822480000000006</v>
      </c>
      <c r="K78" s="2">
        <v>0.14000000000000001</v>
      </c>
      <c r="L78" s="2">
        <v>40.39</v>
      </c>
      <c r="M78" s="2">
        <v>0.27309995999999997</v>
      </c>
      <c r="N78" s="2">
        <v>2.19</v>
      </c>
      <c r="O78" s="2">
        <v>0.17</v>
      </c>
      <c r="P78" s="3">
        <v>5.0000000000000001E-3</v>
      </c>
      <c r="Q78" s="2">
        <v>3.0000000000000001E-3</v>
      </c>
      <c r="R78" s="2">
        <v>99.04024096000002</v>
      </c>
      <c r="S78" s="1"/>
      <c r="T78" s="1"/>
      <c r="U78" s="1"/>
      <c r="V78" s="1"/>
      <c r="W78" s="1"/>
      <c r="X78" s="1"/>
      <c r="Y78" s="1"/>
      <c r="Z78" s="1">
        <v>13.4</v>
      </c>
      <c r="AA78" s="1">
        <v>58.3</v>
      </c>
      <c r="AB78" s="1">
        <v>3400</v>
      </c>
      <c r="AC78" s="1">
        <v>115</v>
      </c>
      <c r="AD78" s="1">
        <v>2146</v>
      </c>
      <c r="AE78" s="1"/>
      <c r="AF78" s="1">
        <v>55.3</v>
      </c>
      <c r="AG78" s="1">
        <v>3.2</v>
      </c>
      <c r="AH78" s="1"/>
      <c r="AI78" s="1"/>
      <c r="AJ78" s="1"/>
      <c r="AK78" s="1"/>
      <c r="AL78" s="1">
        <v>0.28599999999999998</v>
      </c>
      <c r="AM78" s="1">
        <v>5.74</v>
      </c>
      <c r="AN78" s="1">
        <v>1.7</v>
      </c>
      <c r="AO78" s="1">
        <v>2.4</v>
      </c>
      <c r="AP78" s="1">
        <v>0.1</v>
      </c>
      <c r="AQ78" s="1"/>
      <c r="AR78" s="1"/>
      <c r="AS78" s="1"/>
      <c r="AT78" s="1"/>
      <c r="AU78" s="1"/>
      <c r="AV78" s="1"/>
      <c r="AW78" s="1"/>
      <c r="AX78" s="1"/>
      <c r="AY78" s="1"/>
      <c r="AZ78" s="1"/>
      <c r="BA78" s="1"/>
      <c r="BB78" s="1"/>
      <c r="BC78" s="1"/>
      <c r="BD78" s="1">
        <v>8.2000000000000003E-2</v>
      </c>
      <c r="BE78" s="1"/>
      <c r="BF78" s="1"/>
      <c r="BG78" s="1">
        <v>0.224</v>
      </c>
      <c r="BH78" s="1">
        <v>0.105</v>
      </c>
      <c r="BI78" s="1">
        <v>4.8000000000000001E-2</v>
      </c>
      <c r="BJ78" s="1"/>
      <c r="BK78" s="1">
        <v>3.6999999999999998E-2</v>
      </c>
      <c r="BP78" s="9">
        <v>0.20699999999999999</v>
      </c>
      <c r="BQ78" s="9">
        <v>4.4999999999999998E-2</v>
      </c>
    </row>
    <row r="79" spans="1:70" ht="12.75">
      <c r="B79" s="5" t="s">
        <v>1247</v>
      </c>
      <c r="C79" s="4" t="s">
        <v>801</v>
      </c>
      <c r="D79" s="2">
        <v>43.46</v>
      </c>
      <c r="E79" s="2">
        <v>0.06</v>
      </c>
      <c r="F79" s="2">
        <v>2.27</v>
      </c>
      <c r="G79" s="2">
        <v>0.476286555</v>
      </c>
      <c r="H79" s="2">
        <v>9.41</v>
      </c>
      <c r="I79" s="2"/>
      <c r="J79" s="2">
        <f t="shared" si="5"/>
        <v>8.467118000000001</v>
      </c>
      <c r="K79" s="2">
        <v>0.14000000000000001</v>
      </c>
      <c r="L79" s="2">
        <v>42.12</v>
      </c>
      <c r="M79" s="2">
        <v>0.31267782</v>
      </c>
      <c r="N79" s="2">
        <v>1.83</v>
      </c>
      <c r="O79" s="2">
        <v>0.14000000000000001</v>
      </c>
      <c r="P79" s="3">
        <v>8.0000000000000002E-3</v>
      </c>
      <c r="Q79" s="2">
        <v>5.0000000000000001E-3</v>
      </c>
      <c r="R79" s="2">
        <v>99.289082375000007</v>
      </c>
      <c r="S79" s="1"/>
      <c r="T79" s="1"/>
      <c r="U79" s="1"/>
      <c r="V79" s="1"/>
      <c r="W79" s="1"/>
      <c r="X79" s="1"/>
      <c r="Y79" s="1"/>
      <c r="Z79" s="1">
        <v>10.3</v>
      </c>
      <c r="AA79" s="1">
        <v>48</v>
      </c>
      <c r="AB79" s="1">
        <v>3259</v>
      </c>
      <c r="AC79" s="1">
        <v>121</v>
      </c>
      <c r="AD79" s="1">
        <v>2457</v>
      </c>
      <c r="AE79" s="1"/>
      <c r="AF79" s="1">
        <v>59.4</v>
      </c>
      <c r="AG79" s="1">
        <v>3.5</v>
      </c>
      <c r="AH79" s="1"/>
      <c r="AI79" s="1"/>
      <c r="AJ79" s="1"/>
      <c r="AK79" s="1"/>
      <c r="AL79" s="1">
        <v>0.40899999999999997</v>
      </c>
      <c r="AM79" s="1">
        <v>5.25</v>
      </c>
      <c r="AN79" s="1">
        <v>1.5</v>
      </c>
      <c r="AO79" s="1">
        <v>2.8</v>
      </c>
      <c r="AP79" s="1">
        <v>0.2</v>
      </c>
      <c r="AQ79" s="1"/>
      <c r="AR79" s="1"/>
      <c r="AS79" s="1"/>
      <c r="AT79" s="1"/>
      <c r="AU79" s="1"/>
      <c r="AV79" s="1"/>
      <c r="AW79" s="1"/>
      <c r="AX79" s="1"/>
      <c r="AY79" s="1"/>
      <c r="AZ79" s="1"/>
      <c r="BA79" s="1"/>
      <c r="BB79" s="1"/>
      <c r="BC79" s="1"/>
      <c r="BD79" s="1">
        <v>0.11600000000000001</v>
      </c>
      <c r="BE79" s="1">
        <v>0.31900000000000001</v>
      </c>
      <c r="BF79" s="1"/>
      <c r="BG79" s="1">
        <v>0.28699999999999998</v>
      </c>
      <c r="BH79" s="1">
        <v>0.11600000000000001</v>
      </c>
      <c r="BI79" s="1">
        <v>5.1999999999999998E-2</v>
      </c>
      <c r="BJ79" s="1"/>
      <c r="BK79" s="1">
        <v>0.03</v>
      </c>
      <c r="BP79" s="9">
        <v>0.17599999999999999</v>
      </c>
      <c r="BQ79" s="9">
        <v>3.7999999999999999E-2</v>
      </c>
    </row>
    <row r="80" spans="1:70" ht="12.75">
      <c r="B80" s="5" t="s">
        <v>1246</v>
      </c>
      <c r="C80" s="4" t="s">
        <v>801</v>
      </c>
      <c r="D80" s="2">
        <v>45.41</v>
      </c>
      <c r="E80" s="2">
        <v>0.09</v>
      </c>
      <c r="F80" s="2">
        <v>2.71</v>
      </c>
      <c r="G80" s="2">
        <v>0.38684581500000004</v>
      </c>
      <c r="H80" s="2">
        <v>8.31</v>
      </c>
      <c r="I80" s="2"/>
      <c r="J80" s="2">
        <f t="shared" si="5"/>
        <v>7.4773380000000005</v>
      </c>
      <c r="K80" s="2">
        <v>0.13</v>
      </c>
      <c r="L80" s="2">
        <v>40.04</v>
      </c>
      <c r="M80" s="2">
        <v>0.28289898000000002</v>
      </c>
      <c r="N80" s="2">
        <v>2.52</v>
      </c>
      <c r="O80" s="2">
        <v>0.17</v>
      </c>
      <c r="P80" s="3">
        <v>7.0000000000000001E-3</v>
      </c>
      <c r="Q80" s="2">
        <v>7.0000000000000001E-3</v>
      </c>
      <c r="R80" s="2">
        <v>99.231082794999992</v>
      </c>
      <c r="S80" s="1"/>
      <c r="T80" s="1"/>
      <c r="U80" s="1"/>
      <c r="V80" s="1"/>
      <c r="W80" s="1"/>
      <c r="X80" s="1"/>
      <c r="Y80" s="1"/>
      <c r="Z80" s="1">
        <v>12.2</v>
      </c>
      <c r="AA80" s="1">
        <v>59.1</v>
      </c>
      <c r="AB80" s="1">
        <v>2647</v>
      </c>
      <c r="AC80" s="1">
        <v>109</v>
      </c>
      <c r="AD80" s="1">
        <v>2223</v>
      </c>
      <c r="AE80" s="1"/>
      <c r="AF80" s="1">
        <v>52.4</v>
      </c>
      <c r="AG80" s="1">
        <v>2.9</v>
      </c>
      <c r="AH80" s="1"/>
      <c r="AI80" s="1"/>
      <c r="AJ80" s="1"/>
      <c r="AK80" s="1"/>
      <c r="AL80" s="1">
        <v>0.26500000000000001</v>
      </c>
      <c r="AM80" s="1">
        <v>9.6</v>
      </c>
      <c r="AN80" s="1">
        <v>2.2000000000000002</v>
      </c>
      <c r="AO80" s="1">
        <v>4</v>
      </c>
      <c r="AP80" s="1">
        <v>0.8</v>
      </c>
      <c r="AQ80" s="1"/>
      <c r="AR80" s="1"/>
      <c r="AS80" s="1"/>
      <c r="AT80" s="1"/>
      <c r="AU80" s="1"/>
      <c r="AV80" s="1"/>
      <c r="AW80" s="1"/>
      <c r="AX80" s="1"/>
      <c r="AY80" s="1"/>
      <c r="AZ80" s="1"/>
      <c r="BA80" s="1"/>
      <c r="BB80" s="1"/>
      <c r="BC80" s="1"/>
      <c r="BD80" s="1">
        <v>0.23899999999999999</v>
      </c>
      <c r="BE80" s="1">
        <v>0.71699999999999997</v>
      </c>
      <c r="BF80" s="1"/>
      <c r="BG80" s="1">
        <v>0.58699999999999997</v>
      </c>
      <c r="BH80" s="1">
        <v>0.21</v>
      </c>
      <c r="BI80" s="1">
        <v>8.3000000000000004E-2</v>
      </c>
      <c r="BJ80" s="1"/>
      <c r="BK80" s="1">
        <v>5.1999999999999998E-2</v>
      </c>
      <c r="BP80" s="9">
        <v>0.25</v>
      </c>
      <c r="BQ80" s="9">
        <v>4.2999999999999997E-2</v>
      </c>
    </row>
    <row r="81" spans="1:69" ht="12.75">
      <c r="B81" s="5" t="s">
        <v>1245</v>
      </c>
      <c r="C81" s="4" t="s">
        <v>801</v>
      </c>
      <c r="D81" s="2">
        <v>44.81</v>
      </c>
      <c r="E81" s="2">
        <v>7.0000000000000007E-2</v>
      </c>
      <c r="F81" s="2">
        <v>1.91</v>
      </c>
      <c r="G81" s="2">
        <v>0.37588494</v>
      </c>
      <c r="H81" s="2">
        <v>8.27</v>
      </c>
      <c r="I81" s="2"/>
      <c r="J81" s="2">
        <f t="shared" si="5"/>
        <v>7.4413460000000002</v>
      </c>
      <c r="K81" s="2">
        <v>0.13</v>
      </c>
      <c r="L81" s="2">
        <v>42.11</v>
      </c>
      <c r="M81" s="2">
        <v>0.29066184</v>
      </c>
      <c r="N81" s="2">
        <v>1.54</v>
      </c>
      <c r="O81" s="2">
        <v>0.11</v>
      </c>
      <c r="P81" s="3">
        <v>7.0000000000000001E-3</v>
      </c>
      <c r="Q81" s="2">
        <v>7.0000000000000001E-3</v>
      </c>
      <c r="R81" s="2">
        <v>98.801892779999989</v>
      </c>
      <c r="S81" s="1"/>
      <c r="T81" s="1"/>
      <c r="U81" s="1"/>
      <c r="V81" s="1"/>
      <c r="W81" s="1"/>
      <c r="X81" s="1"/>
      <c r="Y81" s="1"/>
      <c r="Z81" s="1">
        <v>9.6999999999999993</v>
      </c>
      <c r="AA81" s="1">
        <v>42.8</v>
      </c>
      <c r="AB81" s="1">
        <v>2572</v>
      </c>
      <c r="AC81" s="1">
        <v>110</v>
      </c>
      <c r="AD81" s="1">
        <v>2284</v>
      </c>
      <c r="AE81" s="1"/>
      <c r="AF81" s="1">
        <v>58.4</v>
      </c>
      <c r="AG81" s="1">
        <v>3.1</v>
      </c>
      <c r="AH81" s="1"/>
      <c r="AI81" s="1"/>
      <c r="AJ81" s="1"/>
      <c r="AK81" s="1"/>
      <c r="AL81" s="1">
        <v>0.252</v>
      </c>
      <c r="AM81" s="1">
        <v>4.75</v>
      </c>
      <c r="AN81" s="1">
        <v>1.1000000000000001</v>
      </c>
      <c r="AO81" s="1">
        <v>3.7</v>
      </c>
      <c r="AP81" s="1">
        <v>0.6</v>
      </c>
      <c r="AQ81" s="1"/>
      <c r="AR81" s="1"/>
      <c r="AS81" s="1"/>
      <c r="AT81" s="1"/>
      <c r="AU81" s="1"/>
      <c r="AV81" s="1"/>
      <c r="AW81" s="1"/>
      <c r="AX81" s="1"/>
      <c r="AY81" s="1"/>
      <c r="AZ81" s="1"/>
      <c r="BA81" s="1"/>
      <c r="BB81" s="1"/>
      <c r="BC81" s="1"/>
      <c r="BD81" s="1">
        <v>0.22800000000000001</v>
      </c>
      <c r="BE81" s="1">
        <v>0.47899999999999998</v>
      </c>
      <c r="BF81" s="1"/>
      <c r="BG81" s="1">
        <v>0.34200000000000003</v>
      </c>
      <c r="BH81" s="1">
        <v>0.113</v>
      </c>
      <c r="BI81" s="1">
        <v>4.3999999999999997E-2</v>
      </c>
      <c r="BJ81" s="1">
        <v>0.16</v>
      </c>
      <c r="BK81" s="1"/>
      <c r="BL81" s="9">
        <v>0.17</v>
      </c>
      <c r="BN81" s="9">
        <v>0.11600000000000001</v>
      </c>
      <c r="BP81" s="9">
        <v>0.11700000000000001</v>
      </c>
      <c r="BQ81" s="9">
        <v>3.3000000000000002E-2</v>
      </c>
    </row>
    <row r="82" spans="1:69" ht="12.75">
      <c r="B82" s="5" t="s">
        <v>1244</v>
      </c>
      <c r="C82" s="4" t="s">
        <v>801</v>
      </c>
      <c r="D82" s="2">
        <v>45.4</v>
      </c>
      <c r="E82" s="2">
        <v>0.05</v>
      </c>
      <c r="F82" s="2">
        <v>1.7</v>
      </c>
      <c r="G82" s="2">
        <v>0.44647297499999999</v>
      </c>
      <c r="H82" s="2">
        <v>8.24</v>
      </c>
      <c r="I82" s="2"/>
      <c r="J82" s="2">
        <f t="shared" si="5"/>
        <v>7.4143520000000009</v>
      </c>
      <c r="K82" s="2">
        <v>0.13</v>
      </c>
      <c r="L82" s="2">
        <v>41.7</v>
      </c>
      <c r="M82" s="2">
        <v>0.29689757999999999</v>
      </c>
      <c r="N82" s="2">
        <v>1.93</v>
      </c>
      <c r="O82" s="2">
        <v>0.11</v>
      </c>
      <c r="P82" s="3">
        <v>3.0000000000000001E-3</v>
      </c>
      <c r="Q82" s="2">
        <v>7.0000000000000001E-3</v>
      </c>
      <c r="R82" s="2">
        <v>99.187722555000008</v>
      </c>
      <c r="S82" s="1"/>
      <c r="T82" s="1"/>
      <c r="U82" s="1"/>
      <c r="V82" s="1"/>
      <c r="W82" s="1"/>
      <c r="X82" s="1"/>
      <c r="Y82" s="1"/>
      <c r="Z82" s="1">
        <v>11</v>
      </c>
      <c r="AA82" s="1">
        <v>44</v>
      </c>
      <c r="AB82" s="1">
        <v>3055</v>
      </c>
      <c r="AC82" s="1">
        <v>109</v>
      </c>
      <c r="AD82" s="1">
        <v>2333</v>
      </c>
      <c r="AE82" s="1"/>
      <c r="AF82" s="1">
        <v>51</v>
      </c>
      <c r="AG82" s="1">
        <v>2.8</v>
      </c>
      <c r="AH82" s="1"/>
      <c r="AI82" s="1"/>
      <c r="AJ82" s="1"/>
      <c r="AK82" s="1"/>
      <c r="AL82" s="1">
        <v>0.10100000000000001</v>
      </c>
      <c r="AM82" s="1">
        <v>7.22</v>
      </c>
      <c r="AN82" s="1">
        <v>1.2</v>
      </c>
      <c r="AO82" s="1">
        <v>1.8</v>
      </c>
      <c r="AP82" s="1">
        <v>0.5</v>
      </c>
      <c r="AQ82" s="1"/>
      <c r="AR82" s="1"/>
      <c r="AS82" s="1"/>
      <c r="AT82" s="1"/>
      <c r="AU82" s="1"/>
      <c r="AV82" s="1"/>
      <c r="AW82" s="1"/>
      <c r="AX82" s="1"/>
      <c r="AY82" s="1"/>
      <c r="AZ82" s="1"/>
      <c r="BA82" s="1"/>
      <c r="BB82" s="1"/>
      <c r="BC82" s="1"/>
      <c r="BD82" s="1">
        <v>0.505</v>
      </c>
      <c r="BE82" s="1">
        <v>0.876</v>
      </c>
      <c r="BF82" s="1"/>
      <c r="BG82" s="1">
        <v>0.52300000000000002</v>
      </c>
      <c r="BH82" s="1">
        <v>0.124</v>
      </c>
      <c r="BI82" s="1">
        <v>4.5999999999999999E-2</v>
      </c>
      <c r="BJ82" s="1"/>
      <c r="BK82" s="1">
        <v>2.1000000000000001E-2</v>
      </c>
      <c r="BP82" s="9">
        <v>0.13</v>
      </c>
      <c r="BQ82" s="9">
        <v>2.7E-2</v>
      </c>
    </row>
    <row r="83" spans="1:69" ht="12.75">
      <c r="B83" s="5" t="s">
        <v>1243</v>
      </c>
      <c r="C83" s="4" t="s">
        <v>801</v>
      </c>
      <c r="D83" s="2">
        <v>44.06</v>
      </c>
      <c r="E83" s="2">
        <v>0.02</v>
      </c>
      <c r="F83" s="2">
        <v>1.27</v>
      </c>
      <c r="G83" s="2">
        <v>0.34738666499999998</v>
      </c>
      <c r="H83" s="2">
        <v>8.48</v>
      </c>
      <c r="I83" s="2"/>
      <c r="J83" s="2">
        <f t="shared" si="5"/>
        <v>7.6303040000000006</v>
      </c>
      <c r="K83" s="2">
        <v>0.13</v>
      </c>
      <c r="L83" s="2">
        <v>44.01</v>
      </c>
      <c r="M83" s="2">
        <v>0.31204152000000002</v>
      </c>
      <c r="N83" s="2">
        <v>1.23</v>
      </c>
      <c r="O83" s="2">
        <v>0.06</v>
      </c>
      <c r="P83" s="3">
        <v>4.0000000000000001E-3</v>
      </c>
      <c r="Q83" s="2">
        <v>8.9999999999999993E-3</v>
      </c>
      <c r="R83" s="2">
        <v>99.082732184999983</v>
      </c>
      <c r="S83" s="1"/>
      <c r="T83" s="1"/>
      <c r="U83" s="1"/>
      <c r="V83" s="1"/>
      <c r="W83" s="1"/>
      <c r="X83" s="1"/>
      <c r="Y83" s="1"/>
      <c r="Z83" s="1">
        <v>9.1999999999999993</v>
      </c>
      <c r="AA83" s="1">
        <v>32.299999999999997</v>
      </c>
      <c r="AB83" s="1">
        <v>2377</v>
      </c>
      <c r="AC83" s="1">
        <v>114</v>
      </c>
      <c r="AD83" s="1">
        <v>2452</v>
      </c>
      <c r="AE83" s="1"/>
      <c r="AF83" s="1">
        <v>54.4</v>
      </c>
      <c r="AG83" s="1">
        <v>2.1</v>
      </c>
      <c r="AH83" s="1"/>
      <c r="AI83" s="1"/>
      <c r="AJ83" s="1"/>
      <c r="AK83" s="1"/>
      <c r="AL83" s="1">
        <v>0.20399999999999999</v>
      </c>
      <c r="AM83" s="1">
        <v>19.350000000000001</v>
      </c>
      <c r="AN83" s="1">
        <v>0.5</v>
      </c>
      <c r="AO83" s="1">
        <v>2.6</v>
      </c>
      <c r="AP83" s="1">
        <v>1.2</v>
      </c>
      <c r="AQ83" s="1"/>
      <c r="AR83" s="1"/>
      <c r="AS83" s="1"/>
      <c r="AT83" s="1"/>
      <c r="AU83" s="1"/>
      <c r="AV83" s="1"/>
      <c r="AW83" s="1"/>
      <c r="AX83" s="1"/>
      <c r="AY83" s="1"/>
      <c r="AZ83" s="1"/>
      <c r="BA83" s="1"/>
      <c r="BB83" s="1"/>
      <c r="BC83" s="1"/>
      <c r="BD83" s="1">
        <v>0.35899999999999999</v>
      </c>
      <c r="BE83" s="1">
        <v>0.79900000000000004</v>
      </c>
      <c r="BF83" s="1"/>
      <c r="BG83" s="1">
        <v>0.45300000000000001</v>
      </c>
      <c r="BH83" s="1">
        <v>9.6000000000000002E-2</v>
      </c>
      <c r="BI83" s="1">
        <v>3.1E-2</v>
      </c>
      <c r="BJ83" s="1">
        <v>0.1</v>
      </c>
      <c r="BK83" s="1">
        <v>8.9999999999999993E-3</v>
      </c>
      <c r="BN83" s="9">
        <v>5.7000000000000002E-2</v>
      </c>
      <c r="BP83" s="9">
        <v>6.7000000000000004E-2</v>
      </c>
      <c r="BQ83" s="9">
        <v>0.02</v>
      </c>
    </row>
    <row r="84" spans="1:69" ht="12.75">
      <c r="B84" s="5" t="s">
        <v>1242</v>
      </c>
      <c r="C84" s="4" t="s">
        <v>801</v>
      </c>
      <c r="D84" s="2">
        <v>43.02</v>
      </c>
      <c r="E84" s="2">
        <v>0.04</v>
      </c>
      <c r="F84" s="2">
        <v>2.2400000000000002</v>
      </c>
      <c r="G84" s="2"/>
      <c r="H84" s="2">
        <v>9.36</v>
      </c>
      <c r="I84" s="2"/>
      <c r="J84" s="2">
        <f t="shared" si="5"/>
        <v>8.4221280000000007</v>
      </c>
      <c r="K84" s="2">
        <v>0.14000000000000001</v>
      </c>
      <c r="L84" s="2">
        <v>42.76</v>
      </c>
      <c r="M84" s="2"/>
      <c r="N84" s="2">
        <v>1.64</v>
      </c>
      <c r="O84" s="2">
        <v>0.22</v>
      </c>
      <c r="P84" s="3">
        <v>0.02</v>
      </c>
      <c r="Q84" s="2">
        <v>0.01</v>
      </c>
      <c r="R84" s="2">
        <v>98.512128000000004</v>
      </c>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9" ht="12.75">
      <c r="B85" s="5" t="s">
        <v>1241</v>
      </c>
      <c r="C85" s="4" t="s">
        <v>801</v>
      </c>
      <c r="D85" s="2">
        <v>44.51</v>
      </c>
      <c r="E85" s="2">
        <v>0.12</v>
      </c>
      <c r="F85" s="2">
        <v>3.64</v>
      </c>
      <c r="G85" s="2"/>
      <c r="H85" s="2">
        <v>9.94</v>
      </c>
      <c r="I85" s="2"/>
      <c r="J85" s="2">
        <f t="shared" si="5"/>
        <v>8.9440120000000007</v>
      </c>
      <c r="K85" s="2">
        <v>0.15</v>
      </c>
      <c r="L85" s="2">
        <v>37.97</v>
      </c>
      <c r="M85" s="2"/>
      <c r="N85" s="2">
        <v>2.93</v>
      </c>
      <c r="O85" s="2">
        <v>0.3</v>
      </c>
      <c r="P85" s="3">
        <v>0.02</v>
      </c>
      <c r="Q85" s="2">
        <v>0.01</v>
      </c>
      <c r="R85" s="2">
        <v>98.594012000000006</v>
      </c>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9" ht="12.75">
      <c r="B86" s="5" t="s">
        <v>1240</v>
      </c>
      <c r="C86" s="4" t="s">
        <v>801</v>
      </c>
      <c r="D86" s="2">
        <v>44.66</v>
      </c>
      <c r="E86" s="2">
        <v>0.04</v>
      </c>
      <c r="F86" s="2">
        <v>2.64</v>
      </c>
      <c r="G86" s="2"/>
      <c r="H86" s="2">
        <v>10.119999999999999</v>
      </c>
      <c r="I86" s="2"/>
      <c r="J86" s="2">
        <f t="shared" si="5"/>
        <v>9.1059760000000001</v>
      </c>
      <c r="K86" s="2">
        <v>0.15</v>
      </c>
      <c r="L86" s="2">
        <v>39.909999999999997</v>
      </c>
      <c r="M86" s="2"/>
      <c r="N86" s="2">
        <v>1.92</v>
      </c>
      <c r="O86" s="2">
        <v>0.15</v>
      </c>
      <c r="P86" s="3">
        <v>0.01</v>
      </c>
      <c r="Q86" s="2">
        <v>0.01</v>
      </c>
      <c r="R86" s="2">
        <v>98.595976000000007</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9" ht="12.75">
      <c r="B87" s="5" t="s">
        <v>1239</v>
      </c>
      <c r="C87" s="4" t="s">
        <v>801</v>
      </c>
      <c r="D87" s="2">
        <v>44.82</v>
      </c>
      <c r="E87" s="2">
        <v>0.04</v>
      </c>
      <c r="F87" s="2">
        <v>1.97</v>
      </c>
      <c r="G87" s="2"/>
      <c r="H87" s="2">
        <v>9.85</v>
      </c>
      <c r="I87" s="2"/>
      <c r="J87" s="2">
        <f t="shared" si="5"/>
        <v>8.8630300000000002</v>
      </c>
      <c r="K87" s="2">
        <v>0.14000000000000001</v>
      </c>
      <c r="L87" s="2">
        <v>41.6</v>
      </c>
      <c r="M87" s="2"/>
      <c r="N87" s="2">
        <v>1.17</v>
      </c>
      <c r="O87" s="2">
        <v>0.14000000000000001</v>
      </c>
      <c r="P87" s="3">
        <v>0.02</v>
      </c>
      <c r="Q87" s="2">
        <v>0.01</v>
      </c>
      <c r="R87" s="2">
        <v>98.77303000000002</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9" ht="12.75">
      <c r="B88" s="5"/>
      <c r="C88" s="4"/>
      <c r="D88" s="2"/>
      <c r="E88" s="2"/>
      <c r="F88" s="2"/>
      <c r="G88" s="2"/>
      <c r="H88" s="2"/>
      <c r="I88" s="2"/>
      <c r="J88" s="2"/>
      <c r="K88" s="2"/>
      <c r="L88" s="2"/>
      <c r="M88" s="2"/>
      <c r="N88" s="2"/>
      <c r="O88" s="2"/>
      <c r="P88" s="3"/>
      <c r="Q88" s="2"/>
      <c r="R88" s="2"/>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9" ht="12.75">
      <c r="A89" s="7" t="s">
        <v>1238</v>
      </c>
      <c r="B89" s="5" t="s">
        <v>1237</v>
      </c>
      <c r="C89" s="4" t="s">
        <v>801</v>
      </c>
      <c r="D89" s="2">
        <v>43.72</v>
      </c>
      <c r="E89" s="2">
        <v>0.04</v>
      </c>
      <c r="F89" s="2">
        <v>1.65</v>
      </c>
      <c r="G89" s="2"/>
      <c r="H89" s="2"/>
      <c r="I89" s="2">
        <v>8.1</v>
      </c>
      <c r="J89" s="2">
        <f t="shared" ref="J89:J107" si="6">(0.8998*H89)+I89</f>
        <v>8.1</v>
      </c>
      <c r="K89" s="2">
        <v>0.14000000000000001</v>
      </c>
      <c r="L89" s="2">
        <v>44.12</v>
      </c>
      <c r="M89" s="2"/>
      <c r="N89" s="2">
        <v>1.47</v>
      </c>
      <c r="O89" s="2">
        <v>0.14000000000000001</v>
      </c>
      <c r="P89" s="3"/>
      <c r="Q89" s="2"/>
      <c r="R89" s="2">
        <v>99.38</v>
      </c>
      <c r="S89" s="1"/>
      <c r="T89" s="1"/>
      <c r="U89" s="1"/>
      <c r="V89" s="1"/>
      <c r="W89" s="1"/>
      <c r="X89" s="1"/>
      <c r="Y89" s="1"/>
      <c r="Z89" s="1">
        <v>10</v>
      </c>
      <c r="AA89" s="1">
        <v>49</v>
      </c>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1:69" ht="12.75">
      <c r="B90" s="5" t="s">
        <v>1236</v>
      </c>
      <c r="C90" s="4" t="s">
        <v>801</v>
      </c>
      <c r="D90" s="2">
        <v>44.36</v>
      </c>
      <c r="E90" s="2">
        <v>0.05</v>
      </c>
      <c r="F90" s="2">
        <v>1.69</v>
      </c>
      <c r="G90" s="2"/>
      <c r="H90" s="2"/>
      <c r="I90" s="2">
        <v>7.98</v>
      </c>
      <c r="J90" s="2">
        <f t="shared" si="6"/>
        <v>7.98</v>
      </c>
      <c r="K90" s="2">
        <v>0.13</v>
      </c>
      <c r="L90" s="2">
        <v>44.25</v>
      </c>
      <c r="M90" s="2"/>
      <c r="N90" s="2">
        <v>1.72</v>
      </c>
      <c r="O90" s="2">
        <v>0.12</v>
      </c>
      <c r="P90" s="3"/>
      <c r="Q90" s="2"/>
      <c r="R90" s="2">
        <v>100.3</v>
      </c>
      <c r="S90" s="1"/>
      <c r="T90" s="1"/>
      <c r="U90" s="1"/>
      <c r="V90" s="1"/>
      <c r="W90" s="1"/>
      <c r="X90" s="1"/>
      <c r="Y90" s="1"/>
      <c r="Z90" s="1">
        <v>8</v>
      </c>
      <c r="AA90" s="1">
        <v>42</v>
      </c>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1:69" ht="12.75">
      <c r="B91" s="5" t="s">
        <v>1235</v>
      </c>
      <c r="C91" s="4" t="s">
        <v>801</v>
      </c>
      <c r="D91" s="2">
        <v>45.19</v>
      </c>
      <c r="E91" s="2">
        <v>0.1</v>
      </c>
      <c r="F91" s="2">
        <v>2.91</v>
      </c>
      <c r="G91" s="2"/>
      <c r="H91" s="2"/>
      <c r="I91" s="2">
        <v>8.01</v>
      </c>
      <c r="J91" s="2">
        <f t="shared" si="6"/>
        <v>8.01</v>
      </c>
      <c r="K91" s="2">
        <v>0.14000000000000001</v>
      </c>
      <c r="L91" s="2">
        <v>40.26</v>
      </c>
      <c r="M91" s="2"/>
      <c r="N91" s="2">
        <v>2.6</v>
      </c>
      <c r="O91" s="2">
        <v>0.14000000000000001</v>
      </c>
      <c r="P91" s="3"/>
      <c r="Q91" s="2"/>
      <c r="R91" s="2">
        <v>99.35</v>
      </c>
      <c r="S91" s="1"/>
      <c r="T91" s="1"/>
      <c r="U91" s="1"/>
      <c r="V91" s="1"/>
      <c r="W91" s="1"/>
      <c r="X91" s="1"/>
      <c r="Y91" s="1"/>
      <c r="Z91" s="1">
        <v>4</v>
      </c>
      <c r="AA91" s="1">
        <v>9.4</v>
      </c>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1:69" ht="12.75">
      <c r="B92" s="5" t="s">
        <v>1234</v>
      </c>
      <c r="C92" s="4" t="s">
        <v>799</v>
      </c>
      <c r="D92" s="2">
        <v>43.87</v>
      </c>
      <c r="E92" s="2">
        <v>0.02</v>
      </c>
      <c r="F92" s="2">
        <v>0.72</v>
      </c>
      <c r="G92" s="2"/>
      <c r="H92" s="2"/>
      <c r="I92" s="2">
        <v>7.7</v>
      </c>
      <c r="J92" s="2">
        <f t="shared" si="6"/>
        <v>7.7</v>
      </c>
      <c r="K92" s="2">
        <v>0.12</v>
      </c>
      <c r="L92" s="2">
        <v>45.95</v>
      </c>
      <c r="M92" s="2"/>
      <c r="N92" s="2">
        <v>0.67</v>
      </c>
      <c r="O92" s="2">
        <v>0.19</v>
      </c>
      <c r="P92" s="3">
        <v>0.03</v>
      </c>
      <c r="Q92" s="2"/>
      <c r="R92" s="2">
        <v>99.27</v>
      </c>
      <c r="S92" s="1"/>
      <c r="T92" s="1"/>
      <c r="U92" s="1"/>
      <c r="V92" s="1"/>
      <c r="W92" s="1"/>
      <c r="X92" s="1"/>
      <c r="Y92" s="1"/>
      <c r="Z92" s="1">
        <v>2</v>
      </c>
      <c r="AA92" s="1">
        <v>6</v>
      </c>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1:69" ht="12.75">
      <c r="B93" s="5" t="s">
        <v>1233</v>
      </c>
      <c r="C93" s="4" t="s">
        <v>799</v>
      </c>
      <c r="D93" s="2">
        <v>43.15</v>
      </c>
      <c r="E93" s="2">
        <v>0.04</v>
      </c>
      <c r="F93" s="2">
        <v>1.25</v>
      </c>
      <c r="G93" s="2"/>
      <c r="H93" s="2"/>
      <c r="I93" s="2">
        <v>8.8000000000000007</v>
      </c>
      <c r="J93" s="2">
        <f t="shared" si="6"/>
        <v>8.8000000000000007</v>
      </c>
      <c r="K93" s="2">
        <v>0.15</v>
      </c>
      <c r="L93" s="2">
        <v>44.41</v>
      </c>
      <c r="M93" s="2"/>
      <c r="N93" s="2">
        <v>1.22</v>
      </c>
      <c r="O93" s="2">
        <v>0.32</v>
      </c>
      <c r="P93" s="3">
        <v>0.03</v>
      </c>
      <c r="Q93" s="2"/>
      <c r="R93" s="2">
        <v>99.37</v>
      </c>
      <c r="S93" s="1"/>
      <c r="T93" s="1"/>
      <c r="U93" s="1"/>
      <c r="V93" s="1"/>
      <c r="W93" s="1"/>
      <c r="X93" s="1"/>
      <c r="Y93" s="1"/>
      <c r="Z93" s="1">
        <v>5</v>
      </c>
      <c r="AA93" s="1">
        <v>7</v>
      </c>
      <c r="AB93" s="1"/>
      <c r="AC93" s="1"/>
      <c r="AD93" s="1"/>
      <c r="AE93" s="1"/>
      <c r="AF93" s="1"/>
      <c r="AG93" s="1"/>
      <c r="AH93" s="1"/>
      <c r="AI93" s="1"/>
      <c r="AJ93" s="1"/>
      <c r="AK93" s="1"/>
      <c r="AL93" s="1">
        <v>1.8540000000000001</v>
      </c>
      <c r="AM93" s="1">
        <v>53.46</v>
      </c>
      <c r="AN93" s="1"/>
      <c r="AO93" s="1">
        <v>2</v>
      </c>
      <c r="AP93" s="1"/>
      <c r="AQ93" s="1"/>
      <c r="AR93" s="1"/>
      <c r="AS93" s="1"/>
      <c r="AT93" s="1"/>
      <c r="AU93" s="1"/>
      <c r="AV93" s="1"/>
      <c r="AW93" s="1"/>
      <c r="AX93" s="1"/>
      <c r="AY93" s="1"/>
      <c r="AZ93" s="1"/>
      <c r="BA93" s="1"/>
      <c r="BB93" s="1"/>
      <c r="BC93" s="1"/>
      <c r="BD93" s="1"/>
      <c r="BE93" s="1"/>
      <c r="BF93" s="1"/>
      <c r="BG93" s="1">
        <v>3.9590000000000001</v>
      </c>
      <c r="BH93" s="1">
        <v>0.70099999999999996</v>
      </c>
      <c r="BI93" s="1"/>
      <c r="BJ93" s="1"/>
      <c r="BK93" s="1"/>
    </row>
    <row r="94" spans="1:69" ht="12.75">
      <c r="B94" s="5" t="s">
        <v>1232</v>
      </c>
      <c r="C94" s="4" t="s">
        <v>799</v>
      </c>
      <c r="D94" s="2">
        <v>44.64</v>
      </c>
      <c r="E94" s="2">
        <v>0.06</v>
      </c>
      <c r="F94" s="2">
        <v>2.12</v>
      </c>
      <c r="G94" s="2"/>
      <c r="H94" s="2"/>
      <c r="I94" s="2">
        <v>7.67</v>
      </c>
      <c r="J94" s="2">
        <f t="shared" si="6"/>
        <v>7.67</v>
      </c>
      <c r="K94" s="2">
        <v>0.13</v>
      </c>
      <c r="L94" s="2">
        <v>42.26</v>
      </c>
      <c r="M94" s="2"/>
      <c r="N94" s="2">
        <v>2.2000000000000002</v>
      </c>
      <c r="O94" s="2">
        <v>0.19</v>
      </c>
      <c r="P94" s="3"/>
      <c r="Q94" s="2"/>
      <c r="R94" s="2">
        <v>99.27</v>
      </c>
      <c r="S94" s="1"/>
      <c r="T94" s="1"/>
      <c r="U94" s="1"/>
      <c r="V94" s="1"/>
      <c r="W94" s="1"/>
      <c r="X94" s="1"/>
      <c r="Y94" s="1"/>
      <c r="Z94" s="1">
        <v>3</v>
      </c>
      <c r="AA94" s="1">
        <v>11</v>
      </c>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1:69" ht="12.75">
      <c r="B95" s="5" t="s">
        <v>1231</v>
      </c>
      <c r="C95" s="4" t="s">
        <v>799</v>
      </c>
      <c r="D95" s="2">
        <v>44.3</v>
      </c>
      <c r="E95" s="2">
        <v>0.11</v>
      </c>
      <c r="F95" s="2">
        <v>2.75</v>
      </c>
      <c r="G95" s="2"/>
      <c r="H95" s="2"/>
      <c r="I95" s="2">
        <v>8.58</v>
      </c>
      <c r="J95" s="2">
        <f t="shared" si="6"/>
        <v>8.58</v>
      </c>
      <c r="K95" s="2">
        <v>0.14000000000000001</v>
      </c>
      <c r="L95" s="2">
        <v>40.65</v>
      </c>
      <c r="M95" s="2"/>
      <c r="N95" s="2">
        <v>2.64</v>
      </c>
      <c r="O95" s="2">
        <v>0.19</v>
      </c>
      <c r="P95" s="3"/>
      <c r="Q95" s="2"/>
      <c r="R95" s="2">
        <v>99.36</v>
      </c>
      <c r="S95" s="1"/>
      <c r="T95" s="1"/>
      <c r="U95" s="1"/>
      <c r="V95" s="1"/>
      <c r="W95" s="1"/>
      <c r="X95" s="1"/>
      <c r="Y95" s="1"/>
      <c r="Z95" s="1">
        <v>5</v>
      </c>
      <c r="AA95" s="1">
        <v>12</v>
      </c>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1:69" ht="12.75">
      <c r="B96" s="5" t="s">
        <v>1230</v>
      </c>
      <c r="C96" s="4" t="s">
        <v>799</v>
      </c>
      <c r="D96" s="2">
        <v>44.51</v>
      </c>
      <c r="E96" s="2">
        <v>0.17</v>
      </c>
      <c r="F96" s="2">
        <v>3.69</v>
      </c>
      <c r="G96" s="2"/>
      <c r="H96" s="2"/>
      <c r="I96" s="2">
        <v>8.26</v>
      </c>
      <c r="J96" s="2">
        <f t="shared" si="6"/>
        <v>8.26</v>
      </c>
      <c r="K96" s="2">
        <v>0.14000000000000001</v>
      </c>
      <c r="L96" s="2">
        <v>38.35</v>
      </c>
      <c r="M96" s="2"/>
      <c r="N96" s="2">
        <v>3.49</v>
      </c>
      <c r="O96" s="2">
        <v>0.72</v>
      </c>
      <c r="P96" s="3">
        <v>0.17</v>
      </c>
      <c r="Q96" s="2"/>
      <c r="R96" s="2">
        <v>99.5</v>
      </c>
      <c r="S96" s="1"/>
      <c r="T96" s="1"/>
      <c r="U96" s="1"/>
      <c r="V96" s="1"/>
      <c r="W96" s="1"/>
      <c r="X96" s="1"/>
      <c r="Y96" s="1"/>
      <c r="Z96" s="1">
        <v>32</v>
      </c>
      <c r="AA96" s="1">
        <v>16</v>
      </c>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1:83" ht="12.75">
      <c r="B97" s="5" t="s">
        <v>1229</v>
      </c>
      <c r="C97" s="4" t="s">
        <v>799</v>
      </c>
      <c r="D97" s="2">
        <v>44.95</v>
      </c>
      <c r="E97" s="2">
        <v>0.17</v>
      </c>
      <c r="F97" s="2">
        <v>3.86</v>
      </c>
      <c r="G97" s="2"/>
      <c r="H97" s="2"/>
      <c r="I97" s="2">
        <v>8.27</v>
      </c>
      <c r="J97" s="2">
        <f t="shared" si="6"/>
        <v>8.27</v>
      </c>
      <c r="K97" s="2">
        <v>0.14000000000000001</v>
      </c>
      <c r="L97" s="2">
        <v>37.99</v>
      </c>
      <c r="M97" s="2"/>
      <c r="N97" s="2">
        <v>3.54</v>
      </c>
      <c r="O97" s="2">
        <v>0.4</v>
      </c>
      <c r="P97" s="3">
        <v>0.03</v>
      </c>
      <c r="Q97" s="2"/>
      <c r="R97" s="2">
        <v>99.35</v>
      </c>
      <c r="S97" s="1"/>
      <c r="T97" s="1"/>
      <c r="U97" s="1"/>
      <c r="V97" s="1"/>
      <c r="W97" s="1"/>
      <c r="X97" s="1"/>
      <c r="Y97" s="1"/>
      <c r="Z97" s="1">
        <v>16</v>
      </c>
      <c r="AA97" s="1">
        <v>15</v>
      </c>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1:83" ht="12.75">
      <c r="B98" s="5" t="s">
        <v>1228</v>
      </c>
      <c r="C98" s="4" t="s">
        <v>799</v>
      </c>
      <c r="D98" s="2">
        <v>44.8</v>
      </c>
      <c r="E98" s="2">
        <v>0.08</v>
      </c>
      <c r="F98" s="2">
        <v>2.62</v>
      </c>
      <c r="G98" s="2"/>
      <c r="H98" s="2"/>
      <c r="I98" s="2">
        <v>8.6199999999999992</v>
      </c>
      <c r="J98" s="2">
        <f t="shared" si="6"/>
        <v>8.6199999999999992</v>
      </c>
      <c r="K98" s="2">
        <v>0.13</v>
      </c>
      <c r="L98" s="2">
        <v>40.36</v>
      </c>
      <c r="M98" s="2"/>
      <c r="N98" s="2">
        <v>2.54</v>
      </c>
      <c r="O98" s="2">
        <v>0.16</v>
      </c>
      <c r="P98" s="3">
        <v>0.08</v>
      </c>
      <c r="Q98" s="2"/>
      <c r="R98" s="2">
        <v>99.39</v>
      </c>
      <c r="S98" s="1"/>
      <c r="T98" s="1"/>
      <c r="U98" s="1"/>
      <c r="V98" s="1"/>
      <c r="W98" s="1"/>
      <c r="X98" s="1"/>
      <c r="Y98" s="1"/>
      <c r="Z98" s="1">
        <v>10</v>
      </c>
      <c r="AA98" s="1">
        <v>11</v>
      </c>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1:83" ht="12.75">
      <c r="B99" s="5" t="s">
        <v>1227</v>
      </c>
      <c r="C99" s="4" t="s">
        <v>799</v>
      </c>
      <c r="D99" s="2">
        <v>45.67</v>
      </c>
      <c r="E99" s="2">
        <v>0.45</v>
      </c>
      <c r="F99" s="2">
        <v>4.3</v>
      </c>
      <c r="G99" s="2"/>
      <c r="H99" s="2"/>
      <c r="I99" s="2">
        <v>7.02</v>
      </c>
      <c r="J99" s="2">
        <f t="shared" si="6"/>
        <v>7.02</v>
      </c>
      <c r="K99" s="2">
        <v>0.12</v>
      </c>
      <c r="L99" s="2">
        <v>36.090000000000003</v>
      </c>
      <c r="M99" s="2"/>
      <c r="N99" s="2">
        <v>4.74</v>
      </c>
      <c r="O99" s="2">
        <v>0.64</v>
      </c>
      <c r="P99" s="3">
        <v>0.08</v>
      </c>
      <c r="Q99" s="2"/>
      <c r="R99" s="2">
        <v>99.11</v>
      </c>
      <c r="S99" s="1"/>
      <c r="T99" s="1"/>
      <c r="U99" s="1"/>
      <c r="V99" s="1"/>
      <c r="W99" s="1"/>
      <c r="X99" s="1"/>
      <c r="Y99" s="1"/>
      <c r="Z99" s="1">
        <v>19</v>
      </c>
      <c r="AA99" s="1">
        <v>19</v>
      </c>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1:83" ht="12.75">
      <c r="B100" s="5" t="s">
        <v>1226</v>
      </c>
      <c r="C100" s="4" t="s">
        <v>799</v>
      </c>
      <c r="D100" s="2">
        <v>43.34</v>
      </c>
      <c r="E100" s="2">
        <v>0.14000000000000001</v>
      </c>
      <c r="F100" s="2">
        <v>1.54</v>
      </c>
      <c r="G100" s="2"/>
      <c r="H100" s="2"/>
      <c r="I100" s="2">
        <v>10.44</v>
      </c>
      <c r="J100" s="2">
        <f t="shared" si="6"/>
        <v>10.44</v>
      </c>
      <c r="K100" s="2">
        <v>0.15</v>
      </c>
      <c r="L100" s="2">
        <v>41.68</v>
      </c>
      <c r="M100" s="2"/>
      <c r="N100" s="2">
        <v>1.6</v>
      </c>
      <c r="O100" s="2">
        <v>0.3</v>
      </c>
      <c r="P100" s="3">
        <v>0.04</v>
      </c>
      <c r="Q100" s="2">
        <v>0.01</v>
      </c>
      <c r="R100" s="2">
        <v>99.24</v>
      </c>
      <c r="S100" s="1"/>
      <c r="T100" s="1"/>
      <c r="U100" s="1"/>
      <c r="V100" s="1"/>
      <c r="W100" s="1"/>
      <c r="X100" s="1"/>
      <c r="Y100" s="1"/>
      <c r="Z100" s="1">
        <v>21</v>
      </c>
      <c r="AA100" s="1">
        <v>7</v>
      </c>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1:83" ht="12.75">
      <c r="B101" s="5" t="s">
        <v>1225</v>
      </c>
      <c r="C101" s="4" t="s">
        <v>799</v>
      </c>
      <c r="D101" s="2">
        <v>44.4</v>
      </c>
      <c r="E101" s="2">
        <v>7.0000000000000007E-2</v>
      </c>
      <c r="F101" s="2">
        <v>2.4500000000000002</v>
      </c>
      <c r="G101" s="2"/>
      <c r="H101" s="2"/>
      <c r="I101" s="2">
        <v>10.33</v>
      </c>
      <c r="J101" s="2">
        <f t="shared" si="6"/>
        <v>10.33</v>
      </c>
      <c r="K101" s="2">
        <v>0.18</v>
      </c>
      <c r="L101" s="2">
        <v>38.369999999999997</v>
      </c>
      <c r="M101" s="2"/>
      <c r="N101" s="2">
        <v>2.88</v>
      </c>
      <c r="O101" s="2">
        <v>0.55000000000000004</v>
      </c>
      <c r="P101" s="3">
        <v>0.14000000000000001</v>
      </c>
      <c r="Q101" s="2">
        <v>0.04</v>
      </c>
      <c r="R101" s="2">
        <v>99.41</v>
      </c>
      <c r="S101" s="1"/>
      <c r="T101" s="1"/>
      <c r="U101" s="1"/>
      <c r="V101" s="1"/>
      <c r="W101" s="1"/>
      <c r="X101" s="1"/>
      <c r="Y101" s="1"/>
      <c r="Z101" s="1">
        <v>29</v>
      </c>
      <c r="AA101" s="1">
        <v>13</v>
      </c>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1:83" ht="12.75">
      <c r="B102" s="5" t="s">
        <v>1224</v>
      </c>
      <c r="C102" s="4" t="s">
        <v>799</v>
      </c>
      <c r="D102" s="2">
        <v>42.3</v>
      </c>
      <c r="E102" s="2">
        <v>0.1</v>
      </c>
      <c r="F102" s="2">
        <v>1.04</v>
      </c>
      <c r="G102" s="2"/>
      <c r="H102" s="2"/>
      <c r="I102" s="2">
        <v>8.32</v>
      </c>
      <c r="J102" s="2">
        <f t="shared" si="6"/>
        <v>8.32</v>
      </c>
      <c r="K102" s="2">
        <v>0.15</v>
      </c>
      <c r="L102" s="2">
        <v>44.01</v>
      </c>
      <c r="M102" s="2"/>
      <c r="N102" s="2">
        <v>2.5</v>
      </c>
      <c r="O102" s="2">
        <v>0.51</v>
      </c>
      <c r="P102" s="3">
        <v>7.0000000000000007E-2</v>
      </c>
      <c r="Q102" s="2">
        <v>0.35</v>
      </c>
      <c r="R102" s="2">
        <v>99.35</v>
      </c>
      <c r="S102" s="1"/>
      <c r="T102" s="1"/>
      <c r="U102" s="1"/>
      <c r="V102" s="1"/>
      <c r="W102" s="1"/>
      <c r="X102" s="1"/>
      <c r="Y102" s="1"/>
      <c r="Z102" s="1">
        <v>2</v>
      </c>
      <c r="AA102" s="1">
        <v>8</v>
      </c>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1:83" ht="12.75">
      <c r="B103" s="5" t="s">
        <v>1223</v>
      </c>
      <c r="C103" s="4" t="s">
        <v>799</v>
      </c>
      <c r="D103" s="2">
        <v>42.13</v>
      </c>
      <c r="E103" s="2">
        <v>0.11</v>
      </c>
      <c r="F103" s="2">
        <v>1.04</v>
      </c>
      <c r="G103" s="2"/>
      <c r="H103" s="2"/>
      <c r="I103" s="2">
        <v>9.85</v>
      </c>
      <c r="J103" s="2">
        <f t="shared" si="6"/>
        <v>9.85</v>
      </c>
      <c r="K103" s="2">
        <v>0.15</v>
      </c>
      <c r="L103" s="2">
        <v>42.58</v>
      </c>
      <c r="M103" s="2"/>
      <c r="N103" s="2">
        <v>2.98</v>
      </c>
      <c r="O103" s="2">
        <v>0.46</v>
      </c>
      <c r="P103" s="3">
        <v>0.06</v>
      </c>
      <c r="Q103" s="2"/>
      <c r="R103" s="2">
        <v>99.36</v>
      </c>
      <c r="S103" s="1"/>
      <c r="T103" s="1"/>
      <c r="U103" s="1"/>
      <c r="V103" s="1"/>
      <c r="W103" s="1"/>
      <c r="X103" s="1"/>
      <c r="Y103" s="1"/>
      <c r="Z103" s="1">
        <v>36</v>
      </c>
      <c r="AA103" s="1">
        <v>7</v>
      </c>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row>
    <row r="104" spans="1:83" ht="12.75">
      <c r="B104" s="5" t="s">
        <v>1222</v>
      </c>
      <c r="C104" s="4" t="s">
        <v>799</v>
      </c>
      <c r="D104" s="2">
        <v>41.6</v>
      </c>
      <c r="E104" s="2">
        <v>0.1</v>
      </c>
      <c r="F104" s="2">
        <v>0.7</v>
      </c>
      <c r="G104" s="2"/>
      <c r="H104" s="2"/>
      <c r="I104" s="2">
        <v>12.17</v>
      </c>
      <c r="J104" s="2">
        <f t="shared" si="6"/>
        <v>12.17</v>
      </c>
      <c r="K104" s="2">
        <v>0.23</v>
      </c>
      <c r="L104" s="2">
        <v>42.39</v>
      </c>
      <c r="M104" s="2"/>
      <c r="N104" s="2">
        <v>1.83</v>
      </c>
      <c r="O104" s="2">
        <v>0.25</v>
      </c>
      <c r="P104" s="3">
        <v>0.1</v>
      </c>
      <c r="Q104" s="2"/>
      <c r="R104" s="2">
        <v>99.37</v>
      </c>
      <c r="S104" s="1"/>
      <c r="T104" s="1"/>
      <c r="U104" s="1"/>
      <c r="V104" s="1"/>
      <c r="W104" s="1"/>
      <c r="X104" s="1"/>
      <c r="Y104" s="1"/>
      <c r="Z104" s="1">
        <v>72</v>
      </c>
      <c r="AA104" s="1">
        <v>5</v>
      </c>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row>
    <row r="105" spans="1:83" ht="12.75">
      <c r="B105" s="5" t="s">
        <v>1221</v>
      </c>
      <c r="C105" s="4" t="s">
        <v>799</v>
      </c>
      <c r="D105" s="2">
        <v>42.36</v>
      </c>
      <c r="E105" s="2">
        <v>7.0000000000000007E-2</v>
      </c>
      <c r="F105" s="2">
        <v>1.71</v>
      </c>
      <c r="G105" s="2"/>
      <c r="H105" s="2"/>
      <c r="I105" s="2">
        <v>8</v>
      </c>
      <c r="J105" s="2">
        <f t="shared" si="6"/>
        <v>8</v>
      </c>
      <c r="K105" s="2">
        <v>0.14000000000000001</v>
      </c>
      <c r="L105" s="2">
        <v>41.77</v>
      </c>
      <c r="M105" s="2"/>
      <c r="N105" s="2">
        <v>3.96</v>
      </c>
      <c r="O105" s="2">
        <v>0.82</v>
      </c>
      <c r="P105" s="3">
        <v>0.11</v>
      </c>
      <c r="Q105" s="2">
        <v>0.35</v>
      </c>
      <c r="R105" s="2">
        <v>99.29</v>
      </c>
      <c r="S105" s="1"/>
      <c r="T105" s="1"/>
      <c r="U105" s="1"/>
      <c r="V105" s="1"/>
      <c r="W105" s="1"/>
      <c r="X105" s="1"/>
      <c r="Y105" s="1"/>
      <c r="Z105" s="1">
        <v>24</v>
      </c>
      <c r="AA105" s="1">
        <v>12</v>
      </c>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row>
    <row r="106" spans="1:83" ht="12.75">
      <c r="B106" s="5" t="s">
        <v>1220</v>
      </c>
      <c r="C106" s="4" t="s">
        <v>799</v>
      </c>
      <c r="D106" s="2">
        <v>42.02</v>
      </c>
      <c r="E106" s="2">
        <v>0.31</v>
      </c>
      <c r="F106" s="2">
        <v>1.73</v>
      </c>
      <c r="G106" s="2"/>
      <c r="H106" s="2"/>
      <c r="I106" s="2">
        <v>13.19</v>
      </c>
      <c r="J106" s="2">
        <f t="shared" si="6"/>
        <v>13.19</v>
      </c>
      <c r="K106" s="2">
        <v>0.13</v>
      </c>
      <c r="L106" s="2">
        <v>38.119999999999997</v>
      </c>
      <c r="M106" s="2"/>
      <c r="N106" s="2">
        <v>3.65</v>
      </c>
      <c r="O106" s="2">
        <v>0.4</v>
      </c>
      <c r="P106" s="3">
        <v>0.04</v>
      </c>
      <c r="Q106" s="2"/>
      <c r="R106" s="2">
        <v>99.59</v>
      </c>
      <c r="S106" s="1"/>
      <c r="T106" s="1"/>
      <c r="U106" s="1"/>
      <c r="V106" s="1"/>
      <c r="W106" s="1"/>
      <c r="X106" s="1"/>
      <c r="Y106" s="1"/>
      <c r="Z106" s="1">
        <v>13</v>
      </c>
      <c r="AA106" s="1">
        <v>9</v>
      </c>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row>
    <row r="107" spans="1:83" ht="12.75">
      <c r="B107" s="5" t="s">
        <v>1219</v>
      </c>
      <c r="C107" s="4" t="s">
        <v>799</v>
      </c>
      <c r="D107" s="2">
        <v>43.39</v>
      </c>
      <c r="E107" s="2">
        <v>0.02</v>
      </c>
      <c r="F107" s="2">
        <v>0.68</v>
      </c>
      <c r="G107" s="2"/>
      <c r="H107" s="2"/>
      <c r="I107" s="2">
        <v>7.27</v>
      </c>
      <c r="J107" s="2">
        <f t="shared" si="6"/>
        <v>7.27</v>
      </c>
      <c r="K107" s="2">
        <v>0.13</v>
      </c>
      <c r="L107" s="2">
        <v>46.9</v>
      </c>
      <c r="M107" s="2"/>
      <c r="N107" s="2">
        <v>0.63</v>
      </c>
      <c r="O107" s="2">
        <v>0.24</v>
      </c>
      <c r="P107" s="3">
        <v>0.02</v>
      </c>
      <c r="Q107" s="2">
        <v>0.04</v>
      </c>
      <c r="R107" s="2">
        <v>99.32</v>
      </c>
      <c r="S107" s="1"/>
      <c r="T107" s="1"/>
      <c r="U107" s="1"/>
      <c r="V107" s="1"/>
      <c r="W107" s="1"/>
      <c r="X107" s="1"/>
      <c r="Y107" s="1"/>
      <c r="Z107" s="1">
        <v>5</v>
      </c>
      <c r="AA107" s="1">
        <v>7</v>
      </c>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row>
    <row r="108" spans="1:83" ht="12.75">
      <c r="B108" s="5"/>
      <c r="C108" s="4"/>
      <c r="D108" s="2"/>
      <c r="E108" s="2"/>
      <c r="F108" s="2"/>
      <c r="G108" s="2"/>
      <c r="H108" s="2"/>
      <c r="I108" s="2"/>
      <c r="J108" s="2"/>
      <c r="K108" s="2"/>
      <c r="L108" s="2"/>
      <c r="M108" s="2"/>
      <c r="N108" s="2"/>
      <c r="O108" s="2"/>
      <c r="P108" s="3"/>
      <c r="Q108" s="2"/>
      <c r="R108" s="2"/>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row>
    <row r="109" spans="1:83" ht="12.75">
      <c r="A109" s="7" t="s">
        <v>1218</v>
      </c>
      <c r="B109" s="5" t="s">
        <v>1217</v>
      </c>
      <c r="C109" s="4" t="s">
        <v>801</v>
      </c>
      <c r="D109" s="2">
        <v>42.69</v>
      </c>
      <c r="E109" s="2">
        <v>0.02</v>
      </c>
      <c r="F109" s="2">
        <v>1.07</v>
      </c>
      <c r="G109" s="2">
        <v>0.27767550000000002</v>
      </c>
      <c r="H109" s="2">
        <v>0.6</v>
      </c>
      <c r="I109" s="2">
        <v>6.5</v>
      </c>
      <c r="J109" s="2">
        <f t="shared" ref="J109:J114" si="7">(0.8998*H109)+I109</f>
        <v>7.0398800000000001</v>
      </c>
      <c r="K109" s="2">
        <v>0.13</v>
      </c>
      <c r="L109" s="2">
        <v>47.04</v>
      </c>
      <c r="M109" s="2">
        <v>0.34996499999999997</v>
      </c>
      <c r="N109" s="2">
        <v>0.56999999999999995</v>
      </c>
      <c r="O109" s="2">
        <v>0.05</v>
      </c>
      <c r="P109" s="3">
        <v>0.01</v>
      </c>
      <c r="Q109" s="2">
        <v>0.05</v>
      </c>
      <c r="R109" s="2">
        <v>99.297520499999976</v>
      </c>
      <c r="S109" s="1"/>
      <c r="T109" s="1"/>
      <c r="U109" s="1"/>
      <c r="V109" s="1"/>
      <c r="W109" s="1"/>
      <c r="X109" s="1"/>
      <c r="Y109" s="1"/>
      <c r="Z109" s="1">
        <v>6.5</v>
      </c>
      <c r="AA109" s="1">
        <v>17.899999999999999</v>
      </c>
      <c r="AB109" s="1">
        <v>1900</v>
      </c>
      <c r="AC109" s="1">
        <v>119</v>
      </c>
      <c r="AD109" s="1">
        <v>2750</v>
      </c>
      <c r="AE109" s="1"/>
      <c r="AF109" s="1"/>
      <c r="AG109" s="1"/>
      <c r="AH109" s="1"/>
      <c r="AI109" s="1"/>
      <c r="AJ109" s="1"/>
      <c r="AK109" s="1"/>
      <c r="AL109" s="1">
        <v>0.14399999999999999</v>
      </c>
      <c r="AM109" s="1">
        <v>12.75</v>
      </c>
      <c r="AN109" s="1">
        <v>0.3</v>
      </c>
      <c r="AO109" s="1"/>
      <c r="AP109" s="1"/>
      <c r="AQ109" s="1"/>
      <c r="AR109" s="1"/>
      <c r="AS109" s="1"/>
      <c r="AT109" s="1">
        <v>1.1000000000000001E-3</v>
      </c>
      <c r="AU109" s="1"/>
      <c r="AV109" s="1"/>
      <c r="AW109" s="1"/>
      <c r="AX109" s="1"/>
      <c r="AY109" s="1"/>
      <c r="AZ109" s="1"/>
      <c r="BA109" s="1"/>
      <c r="BB109" s="1"/>
      <c r="BC109" s="1"/>
      <c r="BD109" s="1">
        <v>0.878</v>
      </c>
      <c r="BE109" s="1">
        <v>1.97</v>
      </c>
      <c r="BF109" s="1">
        <v>0.222</v>
      </c>
      <c r="BG109" s="1">
        <v>0.82</v>
      </c>
      <c r="BH109" s="1">
        <v>0.13300000000000001</v>
      </c>
      <c r="BI109" s="1">
        <v>3.3099999999999997E-2</v>
      </c>
      <c r="BJ109" s="1">
        <v>9.4E-2</v>
      </c>
      <c r="BK109" s="1">
        <v>1.2999999999999999E-2</v>
      </c>
      <c r="BM109" s="9">
        <v>1.1299999999999999E-2</v>
      </c>
      <c r="BN109" s="9">
        <v>3.9E-2</v>
      </c>
      <c r="BO109" s="9">
        <v>4.5999999999999999E-3</v>
      </c>
      <c r="BP109" s="9">
        <v>2.4E-2</v>
      </c>
      <c r="BQ109" s="9">
        <v>6.1999999999999998E-3</v>
      </c>
      <c r="BW109" s="9">
        <v>4.9000000000000004</v>
      </c>
      <c r="BY109" s="9">
        <v>0.6</v>
      </c>
      <c r="CD109" s="9">
        <v>0.104</v>
      </c>
      <c r="CE109" s="9">
        <v>2.12E-2</v>
      </c>
    </row>
    <row r="110" spans="1:83" ht="12.75">
      <c r="B110" s="5" t="s">
        <v>1216</v>
      </c>
      <c r="C110" s="4" t="s">
        <v>801</v>
      </c>
      <c r="D110" s="2">
        <v>44.26</v>
      </c>
      <c r="E110" s="2"/>
      <c r="F110" s="2">
        <v>0.86</v>
      </c>
      <c r="G110" s="2">
        <v>0.46766400000000002</v>
      </c>
      <c r="H110" s="2">
        <v>0.38</v>
      </c>
      <c r="I110" s="2">
        <v>7.11</v>
      </c>
      <c r="J110" s="2">
        <f t="shared" si="7"/>
        <v>7.451924</v>
      </c>
      <c r="K110" s="2">
        <v>0.13</v>
      </c>
      <c r="L110" s="2">
        <v>46.08</v>
      </c>
      <c r="M110" s="2">
        <v>0.32196779999999997</v>
      </c>
      <c r="N110" s="2">
        <v>0.76</v>
      </c>
      <c r="O110" s="2">
        <v>0.12</v>
      </c>
      <c r="P110" s="3">
        <v>1.7000000000000001E-2</v>
      </c>
      <c r="Q110" s="2">
        <v>1.9599999999999999E-2</v>
      </c>
      <c r="R110" s="2">
        <v>100.48815579999999</v>
      </c>
      <c r="S110" s="1"/>
      <c r="T110" s="1"/>
      <c r="U110" s="1"/>
      <c r="V110" s="1"/>
      <c r="W110" s="1"/>
      <c r="X110" s="1"/>
      <c r="Y110" s="1"/>
      <c r="Z110" s="1">
        <v>6.8</v>
      </c>
      <c r="AA110" s="1">
        <v>22.7</v>
      </c>
      <c r="AB110" s="1">
        <v>3200</v>
      </c>
      <c r="AC110" s="1">
        <v>112</v>
      </c>
      <c r="AD110" s="1">
        <v>2530</v>
      </c>
      <c r="AE110" s="1"/>
      <c r="AF110" s="1"/>
      <c r="AG110" s="1"/>
      <c r="AH110" s="1"/>
      <c r="AI110" s="1"/>
      <c r="AJ110" s="1"/>
      <c r="AK110" s="1"/>
      <c r="AL110" s="1">
        <v>0.11</v>
      </c>
      <c r="AM110" s="1">
        <v>23.9</v>
      </c>
      <c r="AN110" s="1">
        <v>0.73</v>
      </c>
      <c r="AO110" s="1"/>
      <c r="AP110" s="1"/>
      <c r="AQ110" s="1"/>
      <c r="AR110" s="1"/>
      <c r="AS110" s="1"/>
      <c r="AT110" s="1">
        <v>4.0000000000000002E-4</v>
      </c>
      <c r="AU110" s="1"/>
      <c r="AV110" s="1"/>
      <c r="AW110" s="1"/>
      <c r="AX110" s="1"/>
      <c r="AY110" s="1"/>
      <c r="AZ110" s="1"/>
      <c r="BA110" s="1"/>
      <c r="BB110" s="1"/>
      <c r="BC110" s="1"/>
      <c r="BD110" s="1">
        <v>1.74</v>
      </c>
      <c r="BE110" s="1">
        <v>2.63</v>
      </c>
      <c r="BF110" s="1">
        <v>0.55600000000000005</v>
      </c>
      <c r="BG110" s="1">
        <v>2.19</v>
      </c>
      <c r="BH110" s="1">
        <v>0.34599999999999997</v>
      </c>
      <c r="BI110" s="1">
        <v>9.9299999999999999E-2</v>
      </c>
      <c r="BJ110" s="1">
        <v>0.25</v>
      </c>
      <c r="BK110" s="1">
        <v>3.2000000000000001E-2</v>
      </c>
      <c r="BM110" s="9">
        <v>2.69E-2</v>
      </c>
      <c r="BN110" s="9">
        <v>6.6000000000000003E-2</v>
      </c>
      <c r="BO110" s="9">
        <v>8.9999999999999993E-3</v>
      </c>
      <c r="BP110" s="9">
        <v>5.6000000000000001E-2</v>
      </c>
      <c r="BQ110" s="9">
        <v>9.4000000000000004E-3</v>
      </c>
      <c r="BW110" s="9">
        <v>4.7</v>
      </c>
      <c r="BY110" s="9">
        <v>0.3</v>
      </c>
      <c r="CB110" s="9">
        <v>0.2</v>
      </c>
      <c r="CD110" s="9">
        <v>0.20200000000000001</v>
      </c>
      <c r="CE110" s="9">
        <v>0.04</v>
      </c>
    </row>
    <row r="111" spans="1:83" ht="12.75">
      <c r="B111" s="5" t="s">
        <v>1215</v>
      </c>
      <c r="C111" s="4" t="s">
        <v>799</v>
      </c>
      <c r="D111" s="2">
        <v>43.58</v>
      </c>
      <c r="E111" s="2">
        <v>0.03</v>
      </c>
      <c r="F111" s="2">
        <v>1.02</v>
      </c>
      <c r="G111" s="2">
        <v>0.40774455000000004</v>
      </c>
      <c r="H111" s="2">
        <v>0.81</v>
      </c>
      <c r="I111" s="2">
        <v>9.27</v>
      </c>
      <c r="J111" s="2">
        <f t="shared" si="7"/>
        <v>9.9988379999999992</v>
      </c>
      <c r="K111" s="2">
        <v>0.15</v>
      </c>
      <c r="L111" s="2">
        <v>43.68</v>
      </c>
      <c r="M111" s="2">
        <v>0.30160619999999999</v>
      </c>
      <c r="N111" s="2">
        <v>0.97</v>
      </c>
      <c r="O111" s="2">
        <v>0.12</v>
      </c>
      <c r="P111" s="3">
        <v>0.02</v>
      </c>
      <c r="Q111" s="2">
        <v>6.0000000000000001E-3</v>
      </c>
      <c r="R111" s="2">
        <v>100.28418875</v>
      </c>
      <c r="S111" s="1"/>
      <c r="T111" s="1"/>
      <c r="U111" s="1"/>
      <c r="V111" s="1"/>
      <c r="W111" s="1"/>
      <c r="X111" s="1"/>
      <c r="Y111" s="1"/>
      <c r="Z111" s="1">
        <v>7.6</v>
      </c>
      <c r="AA111" s="1">
        <v>32.200000000000003</v>
      </c>
      <c r="AB111" s="1">
        <v>2790</v>
      </c>
      <c r="AC111" s="1">
        <v>113</v>
      </c>
      <c r="AD111" s="1">
        <v>2370</v>
      </c>
      <c r="AE111" s="1"/>
      <c r="AF111" s="1"/>
      <c r="AG111" s="1"/>
      <c r="AH111" s="1"/>
      <c r="AI111" s="1"/>
      <c r="AJ111" s="1"/>
      <c r="AK111" s="1"/>
      <c r="AL111" s="1">
        <v>5.2999999999999999E-2</v>
      </c>
      <c r="AM111" s="1">
        <v>5.0540000000000003</v>
      </c>
      <c r="AN111" s="1">
        <v>0.68</v>
      </c>
      <c r="AO111" s="1"/>
      <c r="AP111" s="1"/>
      <c r="AQ111" s="1"/>
      <c r="AR111" s="1"/>
      <c r="AS111" s="1"/>
      <c r="AT111" s="1">
        <v>1.2999999999999999E-3</v>
      </c>
      <c r="AU111" s="1"/>
      <c r="AV111" s="1"/>
      <c r="AW111" s="1"/>
      <c r="AX111" s="1"/>
      <c r="AY111" s="1"/>
      <c r="AZ111" s="1"/>
      <c r="BA111" s="1"/>
      <c r="BB111" s="1"/>
      <c r="BC111" s="1"/>
      <c r="BD111" s="1">
        <v>0.25900000000000001</v>
      </c>
      <c r="BE111" s="1">
        <v>0.59</v>
      </c>
      <c r="BF111" s="1">
        <v>0.10100000000000001</v>
      </c>
      <c r="BG111" s="1">
        <v>0.5</v>
      </c>
      <c r="BH111" s="1">
        <v>0.115</v>
      </c>
      <c r="BI111" s="1">
        <v>3.8899999999999997E-2</v>
      </c>
      <c r="BJ111" s="1">
        <v>0.14000000000000001</v>
      </c>
      <c r="BK111" s="1">
        <v>2.3E-2</v>
      </c>
      <c r="BM111" s="9">
        <v>2.8799999999999999E-2</v>
      </c>
      <c r="BN111" s="9">
        <v>8.4000000000000005E-2</v>
      </c>
      <c r="BO111" s="9">
        <v>1.35E-2</v>
      </c>
      <c r="BP111" s="9">
        <v>9.1999999999999998E-2</v>
      </c>
      <c r="BQ111" s="9">
        <v>1.5800000000000002E-2</v>
      </c>
      <c r="BW111" s="9">
        <v>4.0999999999999996</v>
      </c>
      <c r="BY111" s="9">
        <v>0.3</v>
      </c>
      <c r="CD111" s="9">
        <v>1.3899999999999999E-2</v>
      </c>
      <c r="CE111" s="9">
        <v>3.0000000000000001E-3</v>
      </c>
    </row>
    <row r="112" spans="1:83" ht="12.75">
      <c r="B112" s="5" t="s">
        <v>1214</v>
      </c>
      <c r="C112" s="4" t="s">
        <v>801</v>
      </c>
      <c r="D112" s="2">
        <v>44.42</v>
      </c>
      <c r="E112" s="2">
        <v>6.1999999999999998E-3</v>
      </c>
      <c r="F112" s="2">
        <v>2.13</v>
      </c>
      <c r="G112" s="2">
        <v>0.47789415000000002</v>
      </c>
      <c r="H112" s="2">
        <v>0.39</v>
      </c>
      <c r="I112" s="2">
        <v>7.04</v>
      </c>
      <c r="J112" s="2">
        <f t="shared" si="7"/>
        <v>7.3909219999999998</v>
      </c>
      <c r="K112" s="2">
        <v>0.13</v>
      </c>
      <c r="L112" s="2">
        <v>43.43</v>
      </c>
      <c r="M112" s="2">
        <v>0.29269800000000001</v>
      </c>
      <c r="N112" s="2">
        <v>2.31</v>
      </c>
      <c r="O112" s="2">
        <v>0.18</v>
      </c>
      <c r="P112" s="3">
        <v>8.0000000000000002E-3</v>
      </c>
      <c r="Q112" s="2">
        <v>3.8E-3</v>
      </c>
      <c r="R112" s="2">
        <v>100.77951415000001</v>
      </c>
      <c r="S112" s="1"/>
      <c r="T112" s="1"/>
      <c r="U112" s="1"/>
      <c r="V112" s="1"/>
      <c r="W112" s="1"/>
      <c r="X112" s="1"/>
      <c r="Y112" s="1"/>
      <c r="Z112" s="1">
        <v>11.5</v>
      </c>
      <c r="AA112" s="1">
        <v>52.6</v>
      </c>
      <c r="AB112" s="1">
        <v>3270</v>
      </c>
      <c r="AC112" s="1">
        <v>110</v>
      </c>
      <c r="AD112" s="1">
        <v>2300</v>
      </c>
      <c r="AE112" s="1"/>
      <c r="AF112" s="1"/>
      <c r="AG112" s="1"/>
      <c r="AH112" s="1"/>
      <c r="AI112" s="1"/>
      <c r="AJ112" s="1"/>
      <c r="AK112" s="1"/>
      <c r="AL112" s="1">
        <v>7.0999999999999994E-2</v>
      </c>
      <c r="AM112" s="1">
        <v>7.8769999999999998</v>
      </c>
      <c r="AN112" s="1">
        <v>1.78</v>
      </c>
      <c r="AO112" s="1"/>
      <c r="AP112" s="1"/>
      <c r="AQ112" s="1"/>
      <c r="AR112" s="1"/>
      <c r="AS112" s="1"/>
      <c r="AT112" s="1">
        <v>4.0999999999999995E-3</v>
      </c>
      <c r="AU112" s="1"/>
      <c r="AV112" s="1"/>
      <c r="AW112" s="1"/>
      <c r="AX112" s="1"/>
      <c r="AY112" s="1"/>
      <c r="AZ112" s="1"/>
      <c r="BA112" s="1"/>
      <c r="BB112" s="1"/>
      <c r="BC112" s="1"/>
      <c r="BD112" s="1">
        <v>0.27100000000000002</v>
      </c>
      <c r="BE112" s="1">
        <v>0.57999999999999996</v>
      </c>
      <c r="BF112" s="1">
        <v>9.3700000000000006E-2</v>
      </c>
      <c r="BG112" s="1">
        <v>0.48</v>
      </c>
      <c r="BH112" s="1">
        <v>0.16500000000000001</v>
      </c>
      <c r="BI112" s="1">
        <v>6.83E-2</v>
      </c>
      <c r="BJ112" s="1">
        <v>0.28000000000000003</v>
      </c>
      <c r="BK112" s="1">
        <v>4.8000000000000001E-2</v>
      </c>
      <c r="BM112" s="9">
        <v>7.3700000000000002E-2</v>
      </c>
      <c r="BN112" s="9">
        <v>0.22</v>
      </c>
      <c r="BO112" s="9">
        <v>2.9100000000000001E-2</v>
      </c>
      <c r="BP112" s="9">
        <v>0.20699999999999999</v>
      </c>
      <c r="BQ112" s="9">
        <v>3.2099999999999997E-2</v>
      </c>
      <c r="BW112" s="9">
        <v>4.5999999999999996</v>
      </c>
      <c r="BY112" s="9">
        <v>0.8</v>
      </c>
      <c r="CD112" s="9">
        <v>3.5799999999999998E-2</v>
      </c>
      <c r="CE112" s="9">
        <v>9.7000000000000003E-3</v>
      </c>
    </row>
    <row r="113" spans="1:83" ht="12.75">
      <c r="B113" s="5" t="s">
        <v>1213</v>
      </c>
      <c r="C113" s="4" t="s">
        <v>801</v>
      </c>
      <c r="D113" s="2">
        <v>44.16</v>
      </c>
      <c r="E113" s="2"/>
      <c r="F113" s="2">
        <v>1.45</v>
      </c>
      <c r="G113" s="2">
        <v>0.53342924999999997</v>
      </c>
      <c r="H113" s="2">
        <v>0.6</v>
      </c>
      <c r="I113" s="2">
        <v>7.76</v>
      </c>
      <c r="J113" s="2">
        <f t="shared" si="7"/>
        <v>8.2998799999999999</v>
      </c>
      <c r="K113" s="2">
        <v>0.11</v>
      </c>
      <c r="L113" s="2">
        <v>42.72</v>
      </c>
      <c r="M113" s="2">
        <v>0.26915489999999997</v>
      </c>
      <c r="N113" s="2">
        <v>2.87</v>
      </c>
      <c r="O113" s="2">
        <v>0.28999999999999998</v>
      </c>
      <c r="P113" s="3">
        <v>1.4E-2</v>
      </c>
      <c r="Q113" s="2">
        <v>3.9600000000000003E-2</v>
      </c>
      <c r="R113" s="2">
        <v>100.75606414999999</v>
      </c>
      <c r="S113" s="1"/>
      <c r="T113" s="1"/>
      <c r="U113" s="1"/>
      <c r="V113" s="1"/>
      <c r="W113" s="1"/>
      <c r="X113" s="1"/>
      <c r="Y113" s="1"/>
      <c r="Z113" s="1">
        <v>15.5</v>
      </c>
      <c r="AA113" s="1">
        <v>55.7</v>
      </c>
      <c r="AB113" s="1">
        <v>3650</v>
      </c>
      <c r="AC113" s="1">
        <v>113</v>
      </c>
      <c r="AD113" s="1">
        <v>2115</v>
      </c>
      <c r="AE113" s="1"/>
      <c r="AF113" s="1"/>
      <c r="AG113" s="1"/>
      <c r="AH113" s="1"/>
      <c r="AI113" s="1"/>
      <c r="AJ113" s="1"/>
      <c r="AK113" s="1"/>
      <c r="AL113" s="1">
        <v>0.371</v>
      </c>
      <c r="AM113" s="1">
        <v>41.86</v>
      </c>
      <c r="AN113" s="1">
        <v>1.2</v>
      </c>
      <c r="AO113" s="1"/>
      <c r="AP113" s="1"/>
      <c r="AQ113" s="1"/>
      <c r="AR113" s="1"/>
      <c r="AS113" s="1"/>
      <c r="AT113" s="1">
        <v>5.0999999999999995E-3</v>
      </c>
      <c r="AU113" s="1"/>
      <c r="AV113" s="1"/>
      <c r="AW113" s="1"/>
      <c r="AX113" s="1"/>
      <c r="AY113" s="1"/>
      <c r="AZ113" s="1"/>
      <c r="BA113" s="1"/>
      <c r="BB113" s="1"/>
      <c r="BC113" s="1"/>
      <c r="BD113" s="1">
        <v>3.37</v>
      </c>
      <c r="BE113" s="1">
        <v>2.88</v>
      </c>
      <c r="BF113" s="1">
        <v>0.47699999999999998</v>
      </c>
      <c r="BG113" s="1">
        <v>1.7</v>
      </c>
      <c r="BH113" s="1">
        <v>0.3</v>
      </c>
      <c r="BI113" s="1">
        <v>9.9000000000000005E-2</v>
      </c>
      <c r="BJ113" s="1">
        <v>0.28999999999999998</v>
      </c>
      <c r="BK113" s="1">
        <v>3.7999999999999999E-2</v>
      </c>
      <c r="BM113" s="9">
        <v>0.05</v>
      </c>
      <c r="BN113" s="9">
        <v>0.14599999999999999</v>
      </c>
      <c r="BO113" s="9">
        <v>2.1100000000000001E-2</v>
      </c>
      <c r="BP113" s="9">
        <v>0.11700000000000001</v>
      </c>
      <c r="BQ113" s="9">
        <v>2.0899999999999998E-2</v>
      </c>
      <c r="BW113" s="9">
        <v>3.7</v>
      </c>
      <c r="BY113" s="9">
        <v>0.4</v>
      </c>
      <c r="CB113" s="9">
        <v>0.2</v>
      </c>
      <c r="CD113" s="9">
        <v>0.45700000000000002</v>
      </c>
      <c r="CE113" s="9">
        <v>0.114</v>
      </c>
    </row>
    <row r="114" spans="1:83" ht="12.75">
      <c r="B114" s="5" t="s">
        <v>1212</v>
      </c>
      <c r="C114" s="4" t="s">
        <v>799</v>
      </c>
      <c r="D114" s="2">
        <v>45.19</v>
      </c>
      <c r="E114" s="2">
        <v>0.06</v>
      </c>
      <c r="F114" s="2">
        <v>2.98</v>
      </c>
      <c r="G114" s="2">
        <v>0.57727275</v>
      </c>
      <c r="H114" s="2">
        <v>1.5</v>
      </c>
      <c r="I114" s="2">
        <v>6.3</v>
      </c>
      <c r="J114" s="2">
        <f t="shared" si="7"/>
        <v>7.6497000000000002</v>
      </c>
      <c r="K114" s="2">
        <v>0.13</v>
      </c>
      <c r="L114" s="2">
        <v>40.56</v>
      </c>
      <c r="M114" s="2">
        <v>0.26724599999999998</v>
      </c>
      <c r="N114" s="2">
        <v>2.5</v>
      </c>
      <c r="O114" s="2">
        <v>0.19</v>
      </c>
      <c r="P114" s="3">
        <v>2E-3</v>
      </c>
      <c r="Q114" s="2">
        <v>4.0000000000000001E-3</v>
      </c>
      <c r="R114" s="2">
        <v>100.11021875</v>
      </c>
      <c r="S114" s="1"/>
      <c r="T114" s="1"/>
      <c r="U114" s="1"/>
      <c r="V114" s="1"/>
      <c r="W114" s="1"/>
      <c r="X114" s="1"/>
      <c r="Y114" s="1"/>
      <c r="Z114" s="1">
        <v>14.2</v>
      </c>
      <c r="AA114" s="1">
        <v>96.7</v>
      </c>
      <c r="AB114" s="1">
        <v>3950</v>
      </c>
      <c r="AC114" s="1">
        <v>102</v>
      </c>
      <c r="AD114" s="1">
        <v>2100</v>
      </c>
      <c r="AE114" s="1"/>
      <c r="AF114" s="1"/>
      <c r="AG114" s="1"/>
      <c r="AH114" s="1"/>
      <c r="AI114" s="1"/>
      <c r="AJ114" s="1"/>
      <c r="AK114" s="1"/>
      <c r="AL114" s="1">
        <v>4.2000000000000003E-2</v>
      </c>
      <c r="AM114" s="1">
        <v>8.5879999999999992</v>
      </c>
      <c r="AN114" s="1">
        <v>2.67</v>
      </c>
      <c r="AO114" s="1"/>
      <c r="AP114" s="1"/>
      <c r="AQ114" s="1"/>
      <c r="AR114" s="1"/>
      <c r="AS114" s="1"/>
      <c r="AT114" s="1">
        <v>3.2000000000000002E-3</v>
      </c>
      <c r="AU114" s="1"/>
      <c r="AV114" s="1"/>
      <c r="AW114" s="1"/>
      <c r="AX114" s="1"/>
      <c r="AY114" s="1"/>
      <c r="AZ114" s="1"/>
      <c r="BA114" s="1"/>
      <c r="BB114" s="1"/>
      <c r="BC114" s="1"/>
      <c r="BD114" s="1">
        <v>0.36099999999999999</v>
      </c>
      <c r="BE114" s="1">
        <v>0.55000000000000004</v>
      </c>
      <c r="BF114" s="1">
        <v>8.7999999999999995E-2</v>
      </c>
      <c r="BG114" s="1">
        <v>0.45800000000000002</v>
      </c>
      <c r="BH114" s="1">
        <v>0.187</v>
      </c>
      <c r="BI114" s="1">
        <v>8.2500000000000004E-2</v>
      </c>
      <c r="BJ114" s="1">
        <v>0.3</v>
      </c>
      <c r="BK114" s="1">
        <v>6.0999999999999999E-2</v>
      </c>
      <c r="BM114" s="9">
        <v>0.11</v>
      </c>
      <c r="BN114" s="9">
        <v>0.33</v>
      </c>
      <c r="BO114" s="9">
        <v>4.9700000000000001E-2</v>
      </c>
      <c r="BP114" s="9">
        <v>0.31</v>
      </c>
      <c r="BQ114" s="9">
        <v>5.5E-2</v>
      </c>
      <c r="BW114" s="9">
        <v>3.2</v>
      </c>
      <c r="BY114" s="9">
        <v>0.7</v>
      </c>
      <c r="CB114" s="9">
        <v>0.2</v>
      </c>
      <c r="CD114" s="9">
        <v>7.7100000000000002E-2</v>
      </c>
      <c r="CE114" s="9">
        <v>1.7999999999999999E-2</v>
      </c>
    </row>
    <row r="115" spans="1:83" ht="12.75">
      <c r="B115" s="5"/>
      <c r="C115" s="4"/>
      <c r="D115" s="2"/>
      <c r="E115" s="2"/>
      <c r="F115" s="2"/>
      <c r="G115" s="2"/>
      <c r="H115" s="2"/>
      <c r="I115" s="2"/>
      <c r="J115" s="2"/>
      <c r="K115" s="2"/>
      <c r="L115" s="2"/>
      <c r="M115" s="2"/>
      <c r="N115" s="2"/>
      <c r="O115" s="2"/>
      <c r="P115" s="3"/>
      <c r="Q115" s="2"/>
      <c r="R115" s="2"/>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row>
    <row r="116" spans="1:83" ht="12.75">
      <c r="A116" s="7" t="s">
        <v>1211</v>
      </c>
      <c r="B116" s="5" t="s">
        <v>1210</v>
      </c>
      <c r="C116" s="4" t="s">
        <v>801</v>
      </c>
      <c r="D116" s="2">
        <v>45.48</v>
      </c>
      <c r="E116" s="2">
        <v>0.03</v>
      </c>
      <c r="F116" s="2">
        <v>1.42</v>
      </c>
      <c r="G116" s="2">
        <v>0.42382049999999999</v>
      </c>
      <c r="H116" s="2"/>
      <c r="I116" s="2">
        <v>7.95</v>
      </c>
      <c r="J116" s="2">
        <f>(0.8998*H116)+I116</f>
        <v>7.95</v>
      </c>
      <c r="K116" s="2">
        <v>0.11</v>
      </c>
      <c r="L116" s="2">
        <v>43.11</v>
      </c>
      <c r="M116" s="2">
        <v>0.30835098</v>
      </c>
      <c r="N116" s="2">
        <v>0.86</v>
      </c>
      <c r="O116" s="2">
        <v>0.14000000000000001</v>
      </c>
      <c r="P116" s="3"/>
      <c r="Q116" s="2"/>
      <c r="R116" s="2">
        <v>99.832171480000014</v>
      </c>
      <c r="S116" s="1"/>
      <c r="T116" s="1"/>
      <c r="U116" s="1"/>
      <c r="V116" s="1"/>
      <c r="W116" s="1"/>
      <c r="X116" s="1"/>
      <c r="Y116" s="1"/>
      <c r="Z116" s="1"/>
      <c r="AA116" s="1">
        <v>32</v>
      </c>
      <c r="AB116" s="1">
        <v>2900</v>
      </c>
      <c r="AC116" s="1"/>
      <c r="AD116" s="1">
        <v>2423</v>
      </c>
      <c r="AE116" s="1">
        <v>3</v>
      </c>
      <c r="AF116" s="1">
        <v>41.5</v>
      </c>
      <c r="AG116" s="1"/>
      <c r="AH116" s="1"/>
      <c r="AI116" s="1"/>
      <c r="AJ116" s="1"/>
      <c r="AK116" s="1"/>
      <c r="AL116" s="1">
        <v>0.38900000000000001</v>
      </c>
      <c r="AM116" s="1">
        <v>3.37</v>
      </c>
      <c r="AN116" s="1"/>
      <c r="AO116" s="1">
        <v>8.5</v>
      </c>
      <c r="AP116" s="1"/>
      <c r="AQ116" s="1"/>
      <c r="AR116" s="1"/>
      <c r="AS116" s="1"/>
      <c r="AT116" s="1"/>
      <c r="AU116" s="1"/>
      <c r="AV116" s="1"/>
      <c r="AW116" s="1"/>
      <c r="AX116" s="1"/>
      <c r="AY116" s="1"/>
      <c r="AZ116" s="1"/>
      <c r="BA116" s="1"/>
      <c r="BB116" s="1"/>
      <c r="BC116" s="1"/>
      <c r="BD116" s="1"/>
      <c r="BE116" s="1"/>
      <c r="BF116" s="1"/>
      <c r="BG116" s="1">
        <v>0.34899999999999998</v>
      </c>
      <c r="BH116" s="1">
        <v>0.08</v>
      </c>
      <c r="BI116" s="1"/>
      <c r="BJ116" s="1"/>
      <c r="BK116" s="1"/>
    </row>
    <row r="117" spans="1:83" ht="12.75">
      <c r="B117" s="5" t="s">
        <v>1209</v>
      </c>
      <c r="C117" s="4" t="s">
        <v>801</v>
      </c>
      <c r="D117" s="2">
        <v>46.18</v>
      </c>
      <c r="E117" s="2">
        <v>0.03</v>
      </c>
      <c r="F117" s="2">
        <v>1.43</v>
      </c>
      <c r="G117" s="2">
        <v>0.41095974000000002</v>
      </c>
      <c r="H117" s="2"/>
      <c r="I117" s="2">
        <v>7.79</v>
      </c>
      <c r="J117" s="2">
        <f>(0.8998*H117)+I117</f>
        <v>7.79</v>
      </c>
      <c r="K117" s="2">
        <v>0.12</v>
      </c>
      <c r="L117" s="2">
        <v>42.74</v>
      </c>
      <c r="M117" s="2">
        <v>0.30058812000000001</v>
      </c>
      <c r="N117" s="2">
        <v>0.87</v>
      </c>
      <c r="O117" s="2">
        <v>0.05</v>
      </c>
      <c r="P117" s="3"/>
      <c r="Q117" s="2"/>
      <c r="R117" s="2">
        <v>99.921547860000004</v>
      </c>
      <c r="S117" s="1"/>
      <c r="T117" s="1"/>
      <c r="U117" s="1"/>
      <c r="V117" s="1"/>
      <c r="W117" s="1"/>
      <c r="X117" s="1"/>
      <c r="Y117" s="1"/>
      <c r="Z117" s="1"/>
      <c r="AA117" s="1">
        <v>34.6</v>
      </c>
      <c r="AB117" s="1">
        <v>2812</v>
      </c>
      <c r="AC117" s="1"/>
      <c r="AD117" s="1">
        <v>2362</v>
      </c>
      <c r="AE117" s="1">
        <v>2.6</v>
      </c>
      <c r="AF117" s="1">
        <v>37.6</v>
      </c>
      <c r="AG117" s="1"/>
      <c r="AH117" s="1"/>
      <c r="AI117" s="1"/>
      <c r="AJ117" s="1"/>
      <c r="AK117" s="1"/>
      <c r="AL117" s="1">
        <v>0.20300000000000001</v>
      </c>
      <c r="AM117" s="1">
        <v>2.823</v>
      </c>
      <c r="AN117" s="1"/>
      <c r="AO117" s="1">
        <v>3.8</v>
      </c>
      <c r="AP117" s="1"/>
      <c r="AQ117" s="1"/>
      <c r="AR117" s="1"/>
      <c r="AS117" s="1"/>
      <c r="AT117" s="1"/>
      <c r="AU117" s="1"/>
      <c r="AV117" s="1"/>
      <c r="AW117" s="1"/>
      <c r="AX117" s="1"/>
      <c r="AY117" s="1"/>
      <c r="AZ117" s="1"/>
      <c r="BA117" s="1"/>
      <c r="BB117" s="1"/>
      <c r="BC117" s="1"/>
      <c r="BD117" s="1"/>
      <c r="BE117" s="1"/>
      <c r="BF117" s="1"/>
      <c r="BG117" s="1">
        <v>0.317</v>
      </c>
      <c r="BH117" s="1">
        <v>7.2999999999999995E-2</v>
      </c>
      <c r="BI117" s="1"/>
      <c r="BJ117" s="1"/>
      <c r="BK117" s="1"/>
    </row>
    <row r="118" spans="1:83" ht="12.75">
      <c r="B118" s="5" t="s">
        <v>1208</v>
      </c>
      <c r="C118" s="4" t="s">
        <v>801</v>
      </c>
      <c r="D118" s="2">
        <v>44.96</v>
      </c>
      <c r="E118" s="2">
        <v>7.0000000000000007E-2</v>
      </c>
      <c r="F118" s="2">
        <v>2.02</v>
      </c>
      <c r="G118" s="2">
        <v>0.42177447000000001</v>
      </c>
      <c r="H118" s="2"/>
      <c r="I118" s="2">
        <v>8.76</v>
      </c>
      <c r="J118" s="2">
        <f>(0.8998*H118)+I118</f>
        <v>8.76</v>
      </c>
      <c r="K118" s="2">
        <v>0.13</v>
      </c>
      <c r="L118" s="2">
        <v>41.9</v>
      </c>
      <c r="M118" s="2">
        <v>0.31509576</v>
      </c>
      <c r="N118" s="2">
        <v>1.85</v>
      </c>
      <c r="O118" s="2">
        <v>0.23</v>
      </c>
      <c r="P118" s="3"/>
      <c r="Q118" s="2">
        <v>0.01</v>
      </c>
      <c r="R118" s="2">
        <v>100.66687022999999</v>
      </c>
      <c r="S118" s="1"/>
      <c r="T118" s="1"/>
      <c r="U118" s="1"/>
      <c r="V118" s="1"/>
      <c r="W118" s="1"/>
      <c r="X118" s="1"/>
      <c r="Y118" s="1"/>
      <c r="Z118" s="1"/>
      <c r="AA118" s="1">
        <v>40</v>
      </c>
      <c r="AB118" s="1">
        <v>2886</v>
      </c>
      <c r="AC118" s="1"/>
      <c r="AD118" s="1">
        <v>2476</v>
      </c>
      <c r="AE118" s="1">
        <v>11.2</v>
      </c>
      <c r="AF118" s="1">
        <v>49.6</v>
      </c>
      <c r="AG118" s="1"/>
      <c r="AH118" s="1"/>
      <c r="AI118" s="1"/>
      <c r="AJ118" s="1"/>
      <c r="AK118" s="1"/>
      <c r="AL118" s="1">
        <v>0.23200000000000001</v>
      </c>
      <c r="AM118" s="1">
        <v>11.58</v>
      </c>
      <c r="AN118" s="1">
        <v>1.5</v>
      </c>
      <c r="AO118" s="1">
        <v>6.6</v>
      </c>
      <c r="AP118" s="1"/>
      <c r="AQ118" s="1"/>
      <c r="AR118" s="1"/>
      <c r="AS118" s="1"/>
      <c r="AT118" s="1"/>
      <c r="AU118" s="1"/>
      <c r="AV118" s="1"/>
      <c r="AW118" s="1"/>
      <c r="AX118" s="1"/>
      <c r="AY118" s="1"/>
      <c r="AZ118" s="1"/>
      <c r="BA118" s="1"/>
      <c r="BB118" s="1"/>
      <c r="BC118" s="1"/>
      <c r="BD118" s="1"/>
      <c r="BE118" s="1"/>
      <c r="BF118" s="1"/>
      <c r="BG118" s="1">
        <v>0.77400000000000002</v>
      </c>
      <c r="BH118" s="1">
        <v>0.20300000000000001</v>
      </c>
      <c r="BI118" s="1"/>
      <c r="BJ118" s="1"/>
      <c r="BK118" s="1"/>
    </row>
    <row r="119" spans="1:83" ht="12.75">
      <c r="B119" s="5" t="s">
        <v>1207</v>
      </c>
      <c r="C119" s="4" t="s">
        <v>801</v>
      </c>
      <c r="D119" s="2">
        <v>45.1</v>
      </c>
      <c r="E119" s="2">
        <v>0.11</v>
      </c>
      <c r="F119" s="2">
        <v>3.13</v>
      </c>
      <c r="G119" s="2">
        <v>0.44428080000000003</v>
      </c>
      <c r="H119" s="2"/>
      <c r="I119" s="2">
        <v>7.59</v>
      </c>
      <c r="J119" s="2">
        <v>7.59</v>
      </c>
      <c r="K119" s="2">
        <v>0.12</v>
      </c>
      <c r="L119" s="2">
        <v>39.89</v>
      </c>
      <c r="M119" s="2">
        <v>0.26660970000000001</v>
      </c>
      <c r="N119" s="2">
        <v>2.84</v>
      </c>
      <c r="O119" s="2">
        <v>0.24</v>
      </c>
      <c r="P119" s="3">
        <v>0.02</v>
      </c>
      <c r="Q119" s="2">
        <v>0.01</v>
      </c>
      <c r="R119" s="2">
        <v>99.760890500000002</v>
      </c>
      <c r="S119" s="1">
        <v>1.35</v>
      </c>
      <c r="T119" s="1">
        <v>0.26</v>
      </c>
      <c r="U119" s="1"/>
      <c r="V119" s="1"/>
      <c r="W119" s="1"/>
      <c r="X119" s="1"/>
      <c r="Y119" s="1"/>
      <c r="Z119" s="1">
        <v>14.34</v>
      </c>
      <c r="AA119" s="1">
        <v>67.7</v>
      </c>
      <c r="AB119" s="1">
        <v>3040</v>
      </c>
      <c r="AC119" s="1">
        <v>110</v>
      </c>
      <c r="AD119" s="1">
        <v>2095</v>
      </c>
      <c r="AE119" s="1">
        <v>10.9</v>
      </c>
      <c r="AF119" s="1">
        <v>41.54</v>
      </c>
      <c r="AG119" s="1">
        <v>2.2599999999999998</v>
      </c>
      <c r="AH119" s="1"/>
      <c r="AI119" s="1"/>
      <c r="AJ119" s="1"/>
      <c r="AK119" s="1"/>
      <c r="AL119" s="1">
        <v>0.23699999999999999</v>
      </c>
      <c r="AM119" s="1">
        <v>8.6300000000000008</v>
      </c>
      <c r="AN119" s="1">
        <v>3.24</v>
      </c>
      <c r="AO119" s="1">
        <v>5.35</v>
      </c>
      <c r="AP119" s="1">
        <v>0.17799999999999999</v>
      </c>
      <c r="AQ119" s="1"/>
      <c r="AR119" s="1"/>
      <c r="AS119" s="1"/>
      <c r="AT119" s="1"/>
      <c r="AU119" s="1"/>
      <c r="AV119" s="1"/>
      <c r="AW119" s="1"/>
      <c r="AX119" s="1"/>
      <c r="AY119" s="1"/>
      <c r="AZ119" s="1"/>
      <c r="BA119" s="1"/>
      <c r="BB119" s="1"/>
      <c r="BC119" s="1">
        <v>1.8740000000000001</v>
      </c>
      <c r="BD119" s="1">
        <v>0.16900000000000001</v>
      </c>
      <c r="BE119" s="1">
        <v>0.52600000000000002</v>
      </c>
      <c r="BF119" s="1">
        <v>9.5899999999999999E-2</v>
      </c>
      <c r="BG119" s="1">
        <v>0.55500000000000005</v>
      </c>
      <c r="BH119" s="1">
        <v>0.219</v>
      </c>
      <c r="BI119" s="1">
        <v>9.1700000000000004E-2</v>
      </c>
      <c r="BJ119" s="1">
        <v>0.35599999999999998</v>
      </c>
      <c r="BK119" s="1">
        <v>7.1999999999999995E-2</v>
      </c>
      <c r="BL119" s="9">
        <v>0.47599999999999998</v>
      </c>
      <c r="BM119" s="9">
        <v>0.11</v>
      </c>
      <c r="BN119" s="9">
        <v>0.33300000000000002</v>
      </c>
      <c r="BP119" s="9">
        <v>0.32</v>
      </c>
      <c r="BQ119" s="9">
        <v>5.1499999999999997E-2</v>
      </c>
      <c r="BR119" s="9">
        <v>0.156</v>
      </c>
      <c r="BS119" s="9">
        <v>1.29E-2</v>
      </c>
      <c r="CB119" s="9">
        <v>9.0999999999999998E-2</v>
      </c>
      <c r="CD119" s="9">
        <v>1.2200000000000001E-2</v>
      </c>
      <c r="CE119" s="9">
        <v>4.0000000000000001E-3</v>
      </c>
    </row>
    <row r="120" spans="1:83" ht="12.75">
      <c r="B120" s="5" t="s">
        <v>1206</v>
      </c>
      <c r="C120" s="4" t="s">
        <v>801</v>
      </c>
      <c r="D120" s="2">
        <v>44.51</v>
      </c>
      <c r="E120" s="2">
        <v>0.04</v>
      </c>
      <c r="F120" s="2">
        <v>1.3</v>
      </c>
      <c r="G120" s="2">
        <v>0.82016573999999998</v>
      </c>
      <c r="H120" s="2"/>
      <c r="I120" s="2">
        <v>8.58</v>
      </c>
      <c r="J120" s="2">
        <f>(0.8998*H120)+I120</f>
        <v>8.58</v>
      </c>
      <c r="K120" s="2">
        <v>0.13</v>
      </c>
      <c r="L120" s="2">
        <v>43.25</v>
      </c>
      <c r="M120" s="2">
        <v>0.30516947999999999</v>
      </c>
      <c r="N120" s="2">
        <v>0.85</v>
      </c>
      <c r="O120" s="2">
        <v>0.08</v>
      </c>
      <c r="P120" s="3"/>
      <c r="Q120" s="2">
        <v>0.01</v>
      </c>
      <c r="R120" s="2">
        <v>99.875335219999982</v>
      </c>
      <c r="S120" s="1"/>
      <c r="T120" s="1"/>
      <c r="U120" s="1"/>
      <c r="V120" s="1"/>
      <c r="W120" s="1"/>
      <c r="X120" s="1"/>
      <c r="Y120" s="1"/>
      <c r="Z120" s="1"/>
      <c r="AA120" s="1">
        <v>35.700000000000003</v>
      </c>
      <c r="AB120" s="1">
        <v>5612</v>
      </c>
      <c r="AC120" s="1"/>
      <c r="AD120" s="1">
        <v>2398</v>
      </c>
      <c r="AE120" s="1">
        <v>12</v>
      </c>
      <c r="AF120" s="1">
        <v>47.2</v>
      </c>
      <c r="AG120" s="1"/>
      <c r="AH120" s="1"/>
      <c r="AI120" s="1"/>
      <c r="AJ120" s="1"/>
      <c r="AK120" s="1"/>
      <c r="AL120" s="1">
        <v>4.4999999999999998E-2</v>
      </c>
      <c r="AM120" s="1">
        <v>5.7619999999999996</v>
      </c>
      <c r="AN120" s="1">
        <v>0.4</v>
      </c>
      <c r="AO120" s="1">
        <v>6.4</v>
      </c>
      <c r="AP120" s="1"/>
      <c r="AQ120" s="1"/>
      <c r="AR120" s="1"/>
      <c r="AS120" s="1"/>
      <c r="AT120" s="1"/>
      <c r="AU120" s="1"/>
      <c r="AV120" s="1"/>
      <c r="AW120" s="1"/>
      <c r="AX120" s="1"/>
      <c r="AY120" s="1"/>
      <c r="AZ120" s="1"/>
      <c r="BA120" s="1"/>
      <c r="BB120" s="1"/>
      <c r="BC120" s="1"/>
      <c r="BD120" s="1"/>
      <c r="BE120" s="1"/>
      <c r="BF120" s="1"/>
      <c r="BG120" s="1">
        <v>0.46100000000000002</v>
      </c>
      <c r="BH120" s="1">
        <v>0.122</v>
      </c>
      <c r="BI120" s="1"/>
      <c r="BJ120" s="1"/>
      <c r="BK120" s="1"/>
    </row>
    <row r="121" spans="1:83" ht="12.75">
      <c r="B121" s="5" t="s">
        <v>1205</v>
      </c>
      <c r="C121" s="4" t="s">
        <v>799</v>
      </c>
      <c r="D121" s="2">
        <v>44.71</v>
      </c>
      <c r="E121" s="2">
        <v>0.83</v>
      </c>
      <c r="F121" s="2">
        <v>2.89</v>
      </c>
      <c r="G121" s="2">
        <v>0.38348448000000002</v>
      </c>
      <c r="H121" s="2"/>
      <c r="I121" s="2">
        <v>10.71</v>
      </c>
      <c r="J121" s="2">
        <f>(0.8998*H121)+I121</f>
        <v>10.71</v>
      </c>
      <c r="K121" s="2">
        <v>0.16</v>
      </c>
      <c r="L121" s="2">
        <v>35.299999999999997</v>
      </c>
      <c r="M121" s="2">
        <v>0.26813682</v>
      </c>
      <c r="N121" s="2">
        <v>2.6</v>
      </c>
      <c r="O121" s="2">
        <v>0.55000000000000004</v>
      </c>
      <c r="P121" s="3">
        <v>1.42</v>
      </c>
      <c r="Q121" s="2">
        <v>0.05</v>
      </c>
      <c r="R121" s="2">
        <v>99.871621300000001</v>
      </c>
      <c r="S121" s="1"/>
      <c r="T121" s="1"/>
      <c r="U121" s="1"/>
      <c r="V121" s="1"/>
      <c r="W121" s="1"/>
      <c r="X121" s="1"/>
      <c r="Y121" s="1"/>
      <c r="Z121" s="1"/>
      <c r="AA121" s="1">
        <v>68.7</v>
      </c>
      <c r="AB121" s="1">
        <v>2624</v>
      </c>
      <c r="AC121" s="1"/>
      <c r="AD121" s="1">
        <v>2107</v>
      </c>
      <c r="AE121" s="1">
        <v>3.9</v>
      </c>
      <c r="AF121" s="1">
        <v>104.1</v>
      </c>
      <c r="AG121" s="1"/>
      <c r="AH121" s="1"/>
      <c r="AI121" s="1"/>
      <c r="AJ121" s="1"/>
      <c r="AK121" s="1"/>
      <c r="AL121" s="1">
        <v>32.1</v>
      </c>
      <c r="AM121" s="1">
        <v>89.23</v>
      </c>
      <c r="AN121" s="1">
        <v>3.5</v>
      </c>
      <c r="AO121" s="1">
        <v>43.7</v>
      </c>
      <c r="AP121" s="1"/>
      <c r="AQ121" s="1"/>
      <c r="AR121" s="1"/>
      <c r="AS121" s="1"/>
      <c r="AT121" s="1"/>
      <c r="AU121" s="1"/>
      <c r="AV121" s="1"/>
      <c r="AW121" s="1"/>
      <c r="AX121" s="1"/>
      <c r="AY121" s="1"/>
      <c r="AZ121" s="1"/>
      <c r="BA121" s="1"/>
      <c r="BB121" s="1"/>
      <c r="BC121" s="1"/>
      <c r="BD121" s="1"/>
      <c r="BE121" s="1"/>
      <c r="BF121" s="1"/>
      <c r="BG121" s="1">
        <v>5.2690000000000001</v>
      </c>
      <c r="BH121" s="1">
        <v>1.018</v>
      </c>
      <c r="BI121" s="1"/>
      <c r="BJ121" s="1"/>
      <c r="BK121" s="1"/>
    </row>
    <row r="122" spans="1:83" ht="12.75">
      <c r="B122" s="5" t="s">
        <v>1204</v>
      </c>
      <c r="C122" s="4" t="s">
        <v>799</v>
      </c>
      <c r="D122" s="2">
        <v>42.85</v>
      </c>
      <c r="E122" s="2">
        <v>0.35</v>
      </c>
      <c r="F122" s="2">
        <v>2.54</v>
      </c>
      <c r="G122" s="2">
        <v>0.33057998999999999</v>
      </c>
      <c r="H122" s="2"/>
      <c r="I122" s="2">
        <v>9.3000000000000007</v>
      </c>
      <c r="J122" s="2">
        <f>(0.8998*H122)+I122</f>
        <v>9.3000000000000007</v>
      </c>
      <c r="K122" s="2">
        <v>0.15</v>
      </c>
      <c r="L122" s="2">
        <v>38.78</v>
      </c>
      <c r="M122" s="2">
        <v>0.26584614000000001</v>
      </c>
      <c r="N122" s="2">
        <v>3.71</v>
      </c>
      <c r="O122" s="2">
        <v>0.61</v>
      </c>
      <c r="P122" s="3">
        <v>0.81</v>
      </c>
      <c r="Q122" s="2">
        <v>0.03</v>
      </c>
      <c r="R122" s="2">
        <v>99.726426130000021</v>
      </c>
      <c r="S122" s="1"/>
      <c r="T122" s="1"/>
      <c r="U122" s="1"/>
      <c r="V122" s="1"/>
      <c r="W122" s="1"/>
      <c r="X122" s="1"/>
      <c r="Y122" s="1"/>
      <c r="Z122" s="1"/>
      <c r="AA122" s="1">
        <v>74.8</v>
      </c>
      <c r="AB122" s="1">
        <v>2262</v>
      </c>
      <c r="AC122" s="1"/>
      <c r="AD122" s="1">
        <v>2089</v>
      </c>
      <c r="AE122" s="1">
        <v>3.7</v>
      </c>
      <c r="AF122" s="1">
        <v>56.6</v>
      </c>
      <c r="AG122" s="1"/>
      <c r="AH122" s="1"/>
      <c r="AI122" s="1"/>
      <c r="AJ122" s="1"/>
      <c r="AK122" s="1"/>
      <c r="AL122" s="1">
        <v>22.46</v>
      </c>
      <c r="AM122" s="1">
        <v>92.3</v>
      </c>
      <c r="AN122" s="1">
        <v>4.3</v>
      </c>
      <c r="AO122" s="1">
        <v>79.7</v>
      </c>
      <c r="AP122" s="1"/>
      <c r="AQ122" s="1"/>
      <c r="AR122" s="1"/>
      <c r="AS122" s="1"/>
      <c r="AT122" s="1"/>
      <c r="AU122" s="1"/>
      <c r="AV122" s="1"/>
      <c r="AW122" s="1"/>
      <c r="AX122" s="1"/>
      <c r="AY122" s="1"/>
      <c r="AZ122" s="1"/>
      <c r="BA122" s="1"/>
      <c r="BB122" s="1"/>
      <c r="BC122" s="1"/>
      <c r="BD122" s="1"/>
      <c r="BE122" s="1"/>
      <c r="BF122" s="1"/>
      <c r="BG122" s="1">
        <v>5.3639999999999999</v>
      </c>
      <c r="BH122" s="1">
        <v>1.2110000000000001</v>
      </c>
      <c r="BI122" s="1"/>
      <c r="BJ122" s="1"/>
      <c r="BK122" s="1"/>
    </row>
    <row r="123" spans="1:83" ht="12.75">
      <c r="B123" s="5" t="s">
        <v>1203</v>
      </c>
      <c r="C123" s="4" t="s">
        <v>801</v>
      </c>
      <c r="D123" s="2">
        <v>44.02</v>
      </c>
      <c r="E123" s="2">
        <v>0.12</v>
      </c>
      <c r="F123" s="2">
        <v>1.47</v>
      </c>
      <c r="G123" s="2">
        <v>0.46561796999999999</v>
      </c>
      <c r="H123" s="2"/>
      <c r="I123" s="2">
        <v>10.42</v>
      </c>
      <c r="J123" s="2">
        <f>(0.8998*H123)+I123</f>
        <v>10.42</v>
      </c>
      <c r="K123" s="2">
        <v>0.15</v>
      </c>
      <c r="L123" s="2">
        <v>41.56</v>
      </c>
      <c r="M123" s="2">
        <v>0.30567852000000001</v>
      </c>
      <c r="N123" s="2">
        <v>1.1200000000000001</v>
      </c>
      <c r="O123" s="2">
        <v>0.23</v>
      </c>
      <c r="P123" s="3"/>
      <c r="Q123" s="2">
        <v>0.04</v>
      </c>
      <c r="R123" s="2">
        <v>99.901296490000007</v>
      </c>
      <c r="S123" s="1"/>
      <c r="T123" s="1"/>
      <c r="U123" s="1"/>
      <c r="V123" s="1"/>
      <c r="W123" s="1"/>
      <c r="X123" s="1"/>
      <c r="Y123" s="1"/>
      <c r="Z123" s="1"/>
      <c r="AA123" s="1">
        <v>31.8</v>
      </c>
      <c r="AB123" s="1">
        <v>3186</v>
      </c>
      <c r="AC123" s="1"/>
      <c r="AD123" s="1">
        <v>2402</v>
      </c>
      <c r="AE123" s="1">
        <v>5.7</v>
      </c>
      <c r="AF123" s="1">
        <v>78.7</v>
      </c>
      <c r="AG123" s="1"/>
      <c r="AH123" s="1"/>
      <c r="AI123" s="1"/>
      <c r="AJ123" s="1"/>
      <c r="AK123" s="1"/>
      <c r="AL123" s="1">
        <v>0.156</v>
      </c>
      <c r="AM123" s="1">
        <v>10.73</v>
      </c>
      <c r="AN123" s="1">
        <v>1.2</v>
      </c>
      <c r="AO123" s="1">
        <v>8.6</v>
      </c>
      <c r="AP123" s="1"/>
      <c r="AQ123" s="1"/>
      <c r="AR123" s="1"/>
      <c r="AS123" s="1"/>
      <c r="AT123" s="1"/>
      <c r="AU123" s="1"/>
      <c r="AV123" s="1"/>
      <c r="AW123" s="1"/>
      <c r="AX123" s="1"/>
      <c r="AY123" s="1"/>
      <c r="AZ123" s="1"/>
      <c r="BA123" s="1"/>
      <c r="BB123" s="1"/>
      <c r="BC123" s="1"/>
      <c r="BD123" s="1"/>
      <c r="BE123" s="1"/>
      <c r="BF123" s="1"/>
      <c r="BG123" s="1">
        <v>0.87</v>
      </c>
      <c r="BH123" s="1">
        <v>0.23899999999999999</v>
      </c>
      <c r="BI123" s="1"/>
      <c r="BJ123" s="1"/>
      <c r="BK123" s="1"/>
    </row>
    <row r="124" spans="1:83" ht="12.75">
      <c r="B124" s="5"/>
      <c r="C124" s="4"/>
      <c r="D124" s="2"/>
      <c r="E124" s="2"/>
      <c r="F124" s="2"/>
      <c r="G124" s="2"/>
      <c r="H124" s="2"/>
      <c r="I124" s="2"/>
      <c r="J124" s="2"/>
      <c r="K124" s="2"/>
      <c r="L124" s="2"/>
      <c r="M124" s="2"/>
      <c r="N124" s="2"/>
      <c r="O124" s="2"/>
      <c r="P124" s="3"/>
      <c r="Q124" s="2"/>
      <c r="R124" s="2"/>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row>
    <row r="125" spans="1:83" ht="12.75">
      <c r="A125" s="7" t="s">
        <v>1202</v>
      </c>
      <c r="B125" s="5" t="s">
        <v>1201</v>
      </c>
      <c r="C125" s="4" t="s">
        <v>801</v>
      </c>
      <c r="D125" s="2">
        <v>39.99</v>
      </c>
      <c r="E125" s="2">
        <v>0.01</v>
      </c>
      <c r="F125" s="2">
        <v>2.1</v>
      </c>
      <c r="G125" s="2">
        <v>1.2203107500000001</v>
      </c>
      <c r="H125" s="2">
        <v>1.76</v>
      </c>
      <c r="I125" s="2">
        <v>7.01</v>
      </c>
      <c r="J125" s="2">
        <f t="shared" ref="J125:J132" si="8">(0.8998*H125)+I125</f>
        <v>8.593648</v>
      </c>
      <c r="K125" s="2">
        <v>0.12</v>
      </c>
      <c r="L125" s="2">
        <v>46.35</v>
      </c>
      <c r="M125" s="2">
        <v>0.32833079999999998</v>
      </c>
      <c r="N125" s="2">
        <v>0.56999999999999995</v>
      </c>
      <c r="O125" s="2">
        <v>0.23</v>
      </c>
      <c r="P125" s="3">
        <v>0.1</v>
      </c>
      <c r="Q125" s="2">
        <v>0.04</v>
      </c>
      <c r="R125" s="2">
        <v>99.652289550000006</v>
      </c>
      <c r="S125" s="1"/>
      <c r="T125" s="1"/>
      <c r="U125" s="1"/>
      <c r="V125" s="1"/>
      <c r="W125" s="1"/>
      <c r="X125" s="1"/>
      <c r="Y125" s="1"/>
      <c r="Z125" s="1">
        <v>5</v>
      </c>
      <c r="AA125" s="1"/>
      <c r="AB125" s="1">
        <v>8350</v>
      </c>
      <c r="AC125" s="1">
        <v>132</v>
      </c>
      <c r="AD125" s="1">
        <v>2580</v>
      </c>
      <c r="AE125" s="1"/>
      <c r="AF125" s="1"/>
      <c r="AG125" s="1"/>
      <c r="AH125" s="1"/>
      <c r="AI125" s="1"/>
      <c r="AJ125" s="1"/>
      <c r="AK125" s="1"/>
      <c r="AL125" s="1"/>
      <c r="AM125" s="1"/>
      <c r="AN125" s="1">
        <v>0.71</v>
      </c>
      <c r="AO125" s="1"/>
      <c r="AP125" s="1"/>
      <c r="AQ125" s="1"/>
      <c r="AR125" s="1"/>
      <c r="AS125" s="1"/>
      <c r="AT125" s="1"/>
      <c r="AU125" s="1"/>
      <c r="AV125" s="1"/>
      <c r="AW125" s="1"/>
      <c r="AX125" s="1"/>
      <c r="AY125" s="1"/>
      <c r="AZ125" s="1"/>
      <c r="BA125" s="1"/>
      <c r="BB125" s="1">
        <v>2.2200000000000002E-3</v>
      </c>
      <c r="BC125" s="1">
        <v>0.14000000000000001</v>
      </c>
      <c r="BD125" s="1">
        <v>0.98</v>
      </c>
      <c r="BE125" s="1">
        <v>1.7</v>
      </c>
      <c r="BF125" s="1">
        <v>0.25</v>
      </c>
      <c r="BG125" s="1">
        <v>0.88</v>
      </c>
      <c r="BH125" s="1">
        <v>0.16300000000000001</v>
      </c>
      <c r="BI125" s="1">
        <v>5.6000000000000001E-2</v>
      </c>
      <c r="BJ125" s="1">
        <v>0.17</v>
      </c>
      <c r="BK125" s="1">
        <v>2.1999999999999999E-2</v>
      </c>
      <c r="BM125" s="9">
        <v>2.8000000000000001E-2</v>
      </c>
      <c r="BN125" s="9">
        <v>8.2000000000000003E-2</v>
      </c>
      <c r="BO125" s="9">
        <v>1.0999999999999999E-2</v>
      </c>
      <c r="BP125" s="9">
        <v>8.3000000000000004E-2</v>
      </c>
      <c r="BQ125" s="9">
        <v>1.6E-2</v>
      </c>
    </row>
    <row r="126" spans="1:83" ht="12.75">
      <c r="B126" s="5" t="s">
        <v>1200</v>
      </c>
      <c r="C126" s="4" t="s">
        <v>801</v>
      </c>
      <c r="D126" s="2">
        <v>43.19</v>
      </c>
      <c r="E126" s="2"/>
      <c r="F126" s="2">
        <v>2.2599999999999998</v>
      </c>
      <c r="G126" s="2">
        <v>0.24990795000000002</v>
      </c>
      <c r="H126" s="2">
        <v>1.78</v>
      </c>
      <c r="I126" s="2">
        <v>6.73</v>
      </c>
      <c r="J126" s="2">
        <f t="shared" si="8"/>
        <v>8.3316440000000007</v>
      </c>
      <c r="K126" s="2">
        <v>0.12</v>
      </c>
      <c r="L126" s="2">
        <v>43.55</v>
      </c>
      <c r="M126" s="2"/>
      <c r="N126" s="2">
        <v>0.76</v>
      </c>
      <c r="O126" s="2">
        <v>0.19</v>
      </c>
      <c r="P126" s="3">
        <v>0.06</v>
      </c>
      <c r="Q126" s="2"/>
      <c r="R126" s="2">
        <v>98.711551949999986</v>
      </c>
      <c r="S126" s="1"/>
      <c r="T126" s="1"/>
      <c r="U126" s="1"/>
      <c r="V126" s="1"/>
      <c r="W126" s="1"/>
      <c r="X126" s="1"/>
      <c r="Y126" s="1"/>
      <c r="Z126" s="1"/>
      <c r="AA126" s="1"/>
      <c r="AB126" s="1">
        <v>1710</v>
      </c>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row>
    <row r="127" spans="1:83" ht="12.75">
      <c r="B127" s="5" t="s">
        <v>1199</v>
      </c>
      <c r="C127" s="4" t="s">
        <v>799</v>
      </c>
      <c r="D127" s="2">
        <v>43.82</v>
      </c>
      <c r="E127" s="2">
        <v>0.03</v>
      </c>
      <c r="F127" s="2">
        <v>2.5499999999999998</v>
      </c>
      <c r="G127" s="2">
        <v>0.42382049999999999</v>
      </c>
      <c r="H127" s="2">
        <v>1.08</v>
      </c>
      <c r="I127" s="2">
        <v>4.12</v>
      </c>
      <c r="J127" s="2">
        <f t="shared" si="8"/>
        <v>5.0917840000000005</v>
      </c>
      <c r="K127" s="2">
        <v>0.13</v>
      </c>
      <c r="L127" s="2">
        <v>43.52</v>
      </c>
      <c r="M127" s="2">
        <v>0.29269800000000001</v>
      </c>
      <c r="N127" s="2">
        <v>1.18</v>
      </c>
      <c r="O127" s="2">
        <v>0.35</v>
      </c>
      <c r="P127" s="3">
        <v>0.14000000000000001</v>
      </c>
      <c r="Q127" s="2">
        <v>0.03</v>
      </c>
      <c r="R127" s="2">
        <v>97.558302500000011</v>
      </c>
      <c r="S127" s="1"/>
      <c r="T127" s="1"/>
      <c r="U127" s="1"/>
      <c r="V127" s="1"/>
      <c r="W127" s="1"/>
      <c r="X127" s="1"/>
      <c r="Y127" s="1"/>
      <c r="Z127" s="1">
        <v>11.5</v>
      </c>
      <c r="AA127" s="1"/>
      <c r="AB127" s="1">
        <v>2900</v>
      </c>
      <c r="AC127" s="1">
        <v>135</v>
      </c>
      <c r="AD127" s="1">
        <v>2300</v>
      </c>
      <c r="AE127" s="1"/>
      <c r="AF127" s="1"/>
      <c r="AG127" s="1"/>
      <c r="AH127" s="1"/>
      <c r="AI127" s="1"/>
      <c r="AJ127" s="1"/>
      <c r="AK127" s="1"/>
      <c r="AL127" s="1"/>
      <c r="AM127" s="1"/>
      <c r="AN127" s="1">
        <v>0.93</v>
      </c>
      <c r="AO127" s="1"/>
      <c r="AP127" s="1"/>
      <c r="AQ127" s="1"/>
      <c r="AR127" s="1"/>
      <c r="AS127" s="1"/>
      <c r="AT127" s="1"/>
      <c r="AU127" s="1"/>
      <c r="AV127" s="1"/>
      <c r="AW127" s="1"/>
      <c r="AX127" s="1"/>
      <c r="AY127" s="1"/>
      <c r="AZ127" s="1"/>
      <c r="BA127" s="1"/>
      <c r="BB127" s="1"/>
      <c r="BC127" s="1"/>
      <c r="BD127" s="1">
        <v>0.85</v>
      </c>
      <c r="BE127" s="1">
        <v>1.5</v>
      </c>
      <c r="BF127" s="1">
        <v>0.21</v>
      </c>
      <c r="BG127" s="1">
        <v>0.81</v>
      </c>
      <c r="BH127" s="1">
        <v>0.17100000000000001</v>
      </c>
      <c r="BI127" s="1">
        <v>6.0999999999999999E-2</v>
      </c>
      <c r="BJ127" s="1">
        <v>0.2</v>
      </c>
      <c r="BK127" s="1">
        <v>3.2000000000000001E-2</v>
      </c>
      <c r="BM127" s="9">
        <v>3.3000000000000002E-2</v>
      </c>
      <c r="BN127" s="9">
        <v>9.2999999999999999E-2</v>
      </c>
      <c r="BO127" s="9">
        <v>1.4999999999999999E-2</v>
      </c>
      <c r="BP127" s="9">
        <v>9.8000000000000004E-2</v>
      </c>
      <c r="BQ127" s="9">
        <v>0.02</v>
      </c>
    </row>
    <row r="128" spans="1:83" ht="12.75">
      <c r="B128" s="5" t="s">
        <v>1198</v>
      </c>
      <c r="C128" s="4" t="s">
        <v>801</v>
      </c>
      <c r="D128" s="2">
        <v>43.53</v>
      </c>
      <c r="E128" s="2">
        <v>0.02</v>
      </c>
      <c r="F128" s="2">
        <v>3.12</v>
      </c>
      <c r="G128" s="2">
        <v>0.29959724999999998</v>
      </c>
      <c r="H128" s="2">
        <v>2.08</v>
      </c>
      <c r="I128" s="2">
        <v>6.09</v>
      </c>
      <c r="J128" s="2">
        <f t="shared" si="8"/>
        <v>7.9615840000000002</v>
      </c>
      <c r="K128" s="2">
        <v>0.15</v>
      </c>
      <c r="L128" s="2">
        <v>42.77</v>
      </c>
      <c r="M128" s="2"/>
      <c r="N128" s="2">
        <v>1.41</v>
      </c>
      <c r="O128" s="2">
        <v>0.31</v>
      </c>
      <c r="P128" s="3">
        <v>0.12</v>
      </c>
      <c r="Q128" s="2">
        <v>0.02</v>
      </c>
      <c r="R128" s="2">
        <v>99.71118125000001</v>
      </c>
      <c r="S128" s="1"/>
      <c r="T128" s="1"/>
      <c r="U128" s="1"/>
      <c r="V128" s="1"/>
      <c r="W128" s="1"/>
      <c r="X128" s="1"/>
      <c r="Y128" s="1"/>
      <c r="Z128" s="1"/>
      <c r="AA128" s="1"/>
      <c r="AB128" s="1">
        <v>2050</v>
      </c>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row>
    <row r="129" spans="1:82" ht="12.75">
      <c r="B129" s="5" t="s">
        <v>1197</v>
      </c>
      <c r="C129" s="4" t="s">
        <v>801</v>
      </c>
      <c r="D129" s="2">
        <v>43.84</v>
      </c>
      <c r="E129" s="2">
        <v>0.11</v>
      </c>
      <c r="F129" s="2">
        <v>3.07</v>
      </c>
      <c r="G129" s="2">
        <v>0.22652475</v>
      </c>
      <c r="H129" s="2">
        <v>1.08</v>
      </c>
      <c r="I129" s="2">
        <v>7.44</v>
      </c>
      <c r="J129" s="2">
        <f t="shared" si="8"/>
        <v>8.4117840000000008</v>
      </c>
      <c r="K129" s="2">
        <v>0.13</v>
      </c>
      <c r="L129" s="2">
        <v>41.57</v>
      </c>
      <c r="M129" s="2">
        <v>0.29778840000000001</v>
      </c>
      <c r="N129" s="2">
        <v>2.16</v>
      </c>
      <c r="O129" s="2">
        <v>0.16</v>
      </c>
      <c r="P129" s="3">
        <v>0.03</v>
      </c>
      <c r="Q129" s="2">
        <v>0.03</v>
      </c>
      <c r="R129" s="2">
        <v>100.03609714999999</v>
      </c>
      <c r="S129" s="1"/>
      <c r="T129" s="1"/>
      <c r="U129" s="1"/>
      <c r="V129" s="1"/>
      <c r="W129" s="1"/>
      <c r="X129" s="1"/>
      <c r="Y129" s="1"/>
      <c r="Z129" s="1">
        <v>12.8</v>
      </c>
      <c r="AA129" s="1"/>
      <c r="AB129" s="1">
        <v>1550</v>
      </c>
      <c r="AC129" s="1">
        <v>114</v>
      </c>
      <c r="AD129" s="1">
        <v>2340</v>
      </c>
      <c r="AE129" s="1"/>
      <c r="AF129" s="1"/>
      <c r="AG129" s="1"/>
      <c r="AH129" s="1"/>
      <c r="AI129" s="1"/>
      <c r="AJ129" s="1"/>
      <c r="AK129" s="1"/>
      <c r="AL129" s="1">
        <v>8.1500000000000003E-2</v>
      </c>
      <c r="AM129" s="1">
        <v>8.4700000000000006</v>
      </c>
      <c r="AN129" s="1">
        <v>2.2999999999999998</v>
      </c>
      <c r="AO129" s="1"/>
      <c r="AP129" s="1"/>
      <c r="AQ129" s="1"/>
      <c r="AR129" s="1"/>
      <c r="AS129" s="1"/>
      <c r="AT129" s="1"/>
      <c r="AU129" s="1"/>
      <c r="AV129" s="1"/>
      <c r="AW129" s="1"/>
      <c r="AX129" s="1"/>
      <c r="AY129" s="1"/>
      <c r="AZ129" s="1"/>
      <c r="BA129" s="1"/>
      <c r="BB129" s="1"/>
      <c r="BC129" s="1"/>
      <c r="BD129" s="1">
        <v>0.84</v>
      </c>
      <c r="BE129" s="1">
        <v>2</v>
      </c>
      <c r="BF129" s="1">
        <v>0.36</v>
      </c>
      <c r="BG129" s="1">
        <v>0.67689999999999995</v>
      </c>
      <c r="BH129" s="1">
        <v>0.16239999999999999</v>
      </c>
      <c r="BI129" s="1">
        <v>0.11899999999999999</v>
      </c>
      <c r="BJ129" s="1">
        <v>0.39</v>
      </c>
      <c r="BK129" s="1">
        <v>0.06</v>
      </c>
      <c r="BM129" s="9">
        <v>9.6000000000000002E-2</v>
      </c>
      <c r="BN129" s="9">
        <v>0.24</v>
      </c>
      <c r="BO129" s="9">
        <v>3.7999999999999999E-2</v>
      </c>
      <c r="BP129" s="9">
        <v>0.27</v>
      </c>
      <c r="BQ129" s="9">
        <v>4.1000000000000002E-2</v>
      </c>
    </row>
    <row r="130" spans="1:82" ht="12.75">
      <c r="B130" s="5" t="s">
        <v>1196</v>
      </c>
      <c r="C130" s="4" t="s">
        <v>801</v>
      </c>
      <c r="D130" s="2">
        <v>45.14</v>
      </c>
      <c r="E130" s="2">
        <v>0.14000000000000001</v>
      </c>
      <c r="F130" s="2">
        <v>4.5999999999999996</v>
      </c>
      <c r="G130" s="2">
        <v>0.45012659999999999</v>
      </c>
      <c r="H130" s="2">
        <v>1.8</v>
      </c>
      <c r="I130" s="2">
        <v>7.24</v>
      </c>
      <c r="J130" s="2">
        <f t="shared" si="8"/>
        <v>8.8596400000000006</v>
      </c>
      <c r="K130" s="2">
        <v>0.14000000000000001</v>
      </c>
      <c r="L130" s="2">
        <v>36.869999999999997</v>
      </c>
      <c r="M130" s="2">
        <v>0.25070219999999999</v>
      </c>
      <c r="N130" s="2">
        <v>3.66</v>
      </c>
      <c r="O130" s="2">
        <v>0.28000000000000003</v>
      </c>
      <c r="P130" s="3">
        <v>0.04</v>
      </c>
      <c r="Q130" s="2">
        <v>0.01</v>
      </c>
      <c r="R130" s="2">
        <v>100.44046879999999</v>
      </c>
      <c r="S130" s="1"/>
      <c r="T130" s="1"/>
      <c r="U130" s="1"/>
      <c r="V130" s="1"/>
      <c r="W130" s="1"/>
      <c r="X130" s="1"/>
      <c r="Y130" s="1"/>
      <c r="Z130" s="1">
        <v>25.1</v>
      </c>
      <c r="AA130" s="1"/>
      <c r="AB130" s="1">
        <v>3080</v>
      </c>
      <c r="AC130" s="1">
        <v>107</v>
      </c>
      <c r="AD130" s="1">
        <v>1970</v>
      </c>
      <c r="AE130" s="1"/>
      <c r="AF130" s="1"/>
      <c r="AG130" s="1"/>
      <c r="AH130" s="1"/>
      <c r="AI130" s="1"/>
      <c r="AJ130" s="1"/>
      <c r="AK130" s="1"/>
      <c r="AL130" s="1">
        <v>0.39500000000000002</v>
      </c>
      <c r="AM130" s="1">
        <v>7.74</v>
      </c>
      <c r="AN130" s="1">
        <v>5.6</v>
      </c>
      <c r="AO130" s="1"/>
      <c r="AP130" s="1"/>
      <c r="AQ130" s="1"/>
      <c r="AR130" s="1"/>
      <c r="AS130" s="1"/>
      <c r="AT130" s="1"/>
      <c r="AU130" s="1"/>
      <c r="AV130" s="1"/>
      <c r="AW130" s="1"/>
      <c r="AX130" s="1"/>
      <c r="AY130" s="1"/>
      <c r="AZ130" s="1"/>
      <c r="BA130" s="1"/>
      <c r="BB130" s="1">
        <v>3.6899999999999995E-2</v>
      </c>
      <c r="BC130" s="1">
        <v>0.79</v>
      </c>
      <c r="BD130" s="1">
        <v>0.21</v>
      </c>
      <c r="BE130" s="1">
        <v>0.79</v>
      </c>
      <c r="BF130" s="1">
        <v>0.18</v>
      </c>
      <c r="BG130" s="1">
        <v>0.81200000000000006</v>
      </c>
      <c r="BH130" s="1">
        <v>0.377</v>
      </c>
      <c r="BI130" s="1">
        <v>0.22800000000000001</v>
      </c>
      <c r="BJ130" s="1">
        <v>0.89</v>
      </c>
      <c r="BK130" s="1">
        <v>0.16</v>
      </c>
      <c r="BM130" s="9">
        <v>0.23</v>
      </c>
      <c r="BN130" s="9">
        <v>0.62</v>
      </c>
      <c r="BO130" s="9">
        <v>9.1999999999999998E-2</v>
      </c>
      <c r="BP130" s="9">
        <v>0.54</v>
      </c>
      <c r="BQ130" s="9">
        <v>9.8000000000000004E-2</v>
      </c>
    </row>
    <row r="131" spans="1:82" ht="12.75">
      <c r="B131" s="5" t="s">
        <v>1195</v>
      </c>
      <c r="C131" s="4" t="s">
        <v>799</v>
      </c>
      <c r="D131" s="2">
        <v>43.09</v>
      </c>
      <c r="E131" s="2">
        <v>0.05</v>
      </c>
      <c r="F131" s="2">
        <v>1.45</v>
      </c>
      <c r="G131" s="2">
        <v>0.21191024999999999</v>
      </c>
      <c r="H131" s="2">
        <v>1.8</v>
      </c>
      <c r="I131" s="2">
        <v>9.3699999999999992</v>
      </c>
      <c r="J131" s="2">
        <f t="shared" si="8"/>
        <v>10.98964</v>
      </c>
      <c r="K131" s="2">
        <v>0.18</v>
      </c>
      <c r="L131" s="2">
        <v>41.45</v>
      </c>
      <c r="M131" s="2">
        <v>0.29269800000000001</v>
      </c>
      <c r="N131" s="2">
        <v>1.1100000000000001</v>
      </c>
      <c r="O131" s="2">
        <v>0.38</v>
      </c>
      <c r="P131" s="3">
        <v>0.19</v>
      </c>
      <c r="Q131" s="2">
        <v>0.03</v>
      </c>
      <c r="R131" s="2">
        <v>99.424248250000019</v>
      </c>
      <c r="S131" s="1"/>
      <c r="T131" s="1"/>
      <c r="U131" s="1"/>
      <c r="V131" s="1"/>
      <c r="W131" s="1"/>
      <c r="X131" s="1"/>
      <c r="Y131" s="1"/>
      <c r="Z131" s="1">
        <v>10.6</v>
      </c>
      <c r="AA131" s="1"/>
      <c r="AB131" s="1">
        <v>1450</v>
      </c>
      <c r="AC131" s="1">
        <v>119</v>
      </c>
      <c r="AD131" s="1">
        <v>2300</v>
      </c>
      <c r="AE131" s="1"/>
      <c r="AF131" s="1"/>
      <c r="AG131" s="1"/>
      <c r="AH131" s="1"/>
      <c r="AI131" s="1"/>
      <c r="AJ131" s="1"/>
      <c r="AK131" s="1"/>
      <c r="AL131" s="1"/>
      <c r="AM131" s="1"/>
      <c r="AN131" s="1">
        <v>2.2000000000000002</v>
      </c>
      <c r="AO131" s="1"/>
      <c r="AP131" s="1"/>
      <c r="AQ131" s="1"/>
      <c r="AR131" s="1"/>
      <c r="AS131" s="1"/>
      <c r="AT131" s="1"/>
      <c r="AU131" s="1"/>
      <c r="AV131" s="1"/>
      <c r="AW131" s="1"/>
      <c r="AX131" s="1"/>
      <c r="AY131" s="1"/>
      <c r="AZ131" s="1"/>
      <c r="BA131" s="1"/>
      <c r="BB131" s="1"/>
      <c r="BC131" s="1"/>
      <c r="BD131" s="1">
        <v>1.36</v>
      </c>
      <c r="BE131" s="1">
        <v>0.99</v>
      </c>
      <c r="BF131" s="1">
        <v>0.34</v>
      </c>
      <c r="BG131" s="1">
        <v>1.5</v>
      </c>
      <c r="BH131" s="1">
        <v>0.314</v>
      </c>
      <c r="BI131" s="1">
        <v>0.10100000000000001</v>
      </c>
      <c r="BJ131" s="1">
        <v>0.36</v>
      </c>
      <c r="BK131" s="1">
        <v>5.5E-2</v>
      </c>
      <c r="BM131" s="9">
        <v>7.5999999999999998E-2</v>
      </c>
      <c r="BN131" s="9">
        <v>0.27</v>
      </c>
      <c r="BO131" s="9">
        <v>4.1000000000000002E-2</v>
      </c>
      <c r="BP131" s="9">
        <v>0.27</v>
      </c>
      <c r="BQ131" s="9">
        <v>7.0000000000000007E-2</v>
      </c>
    </row>
    <row r="132" spans="1:82" ht="12.75">
      <c r="B132" s="5" t="s">
        <v>1194</v>
      </c>
      <c r="C132" s="4" t="s">
        <v>801</v>
      </c>
      <c r="D132" s="2">
        <v>43.65</v>
      </c>
      <c r="E132" s="2">
        <v>0.26</v>
      </c>
      <c r="F132" s="2">
        <v>0.83</v>
      </c>
      <c r="G132" s="2">
        <v>0.409936725</v>
      </c>
      <c r="H132" s="2">
        <v>2.34</v>
      </c>
      <c r="I132" s="2">
        <v>10.33</v>
      </c>
      <c r="J132" s="2">
        <f t="shared" si="8"/>
        <v>12.435532</v>
      </c>
      <c r="K132" s="2">
        <v>0.13</v>
      </c>
      <c r="L132" s="2">
        <v>39.97</v>
      </c>
      <c r="M132" s="2"/>
      <c r="N132" s="2">
        <v>1.19</v>
      </c>
      <c r="O132" s="2">
        <v>0.14000000000000001</v>
      </c>
      <c r="P132" s="3">
        <v>0.06</v>
      </c>
      <c r="Q132" s="2"/>
      <c r="R132" s="2">
        <v>99.075468725000007</v>
      </c>
      <c r="S132" s="1"/>
      <c r="T132" s="1"/>
      <c r="U132" s="1"/>
      <c r="V132" s="1"/>
      <c r="W132" s="1"/>
      <c r="X132" s="1"/>
      <c r="Y132" s="1"/>
      <c r="Z132" s="1"/>
      <c r="AA132" s="1"/>
      <c r="AB132" s="1">
        <v>2805</v>
      </c>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row>
    <row r="133" spans="1:82" ht="12.75">
      <c r="B133" s="5"/>
      <c r="C133" s="4"/>
      <c r="D133" s="2"/>
      <c r="E133" s="2"/>
      <c r="F133" s="2"/>
      <c r="G133" s="2"/>
      <c r="H133" s="2"/>
      <c r="I133" s="2"/>
      <c r="J133" s="2"/>
      <c r="K133" s="2"/>
      <c r="L133" s="2"/>
      <c r="M133" s="2"/>
      <c r="N133" s="2"/>
      <c r="O133" s="2"/>
      <c r="P133" s="3"/>
      <c r="Q133" s="2"/>
      <c r="R133" s="2"/>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row>
    <row r="134" spans="1:82" ht="12.75">
      <c r="A134" s="7" t="s">
        <v>1193</v>
      </c>
      <c r="B134" s="5" t="s">
        <v>1192</v>
      </c>
      <c r="C134" s="4" t="s">
        <v>801</v>
      </c>
      <c r="D134" s="2">
        <v>44.23</v>
      </c>
      <c r="E134" s="2">
        <v>0.03</v>
      </c>
      <c r="F134" s="2">
        <v>0.98</v>
      </c>
      <c r="G134" s="2">
        <v>0.30529690500000001</v>
      </c>
      <c r="H134" s="2">
        <v>2.1</v>
      </c>
      <c r="I134" s="2">
        <v>6.06</v>
      </c>
      <c r="J134" s="2">
        <f t="shared" ref="J134:J142" si="9">(0.8998*H134)+I134</f>
        <v>7.9495800000000001</v>
      </c>
      <c r="K134" s="2">
        <v>0.12</v>
      </c>
      <c r="L134" s="2">
        <v>44.88</v>
      </c>
      <c r="M134" s="2">
        <v>0.32413122</v>
      </c>
      <c r="N134" s="2">
        <v>0.85</v>
      </c>
      <c r="O134" s="2">
        <v>0.06</v>
      </c>
      <c r="P134" s="3">
        <v>7.0000000000000001E-3</v>
      </c>
      <c r="Q134" s="2">
        <v>0.01</v>
      </c>
      <c r="R134" s="2">
        <v>99.746008125000017</v>
      </c>
      <c r="S134" s="1"/>
      <c r="T134" s="1"/>
      <c r="U134" s="1"/>
      <c r="V134" s="1"/>
      <c r="W134" s="1">
        <v>115</v>
      </c>
      <c r="X134" s="1"/>
      <c r="Y134" s="1">
        <v>85</v>
      </c>
      <c r="Z134" s="1">
        <v>6.9</v>
      </c>
      <c r="AA134" s="1"/>
      <c r="AB134" s="1">
        <v>2089</v>
      </c>
      <c r="AC134" s="1">
        <v>121</v>
      </c>
      <c r="AD134" s="1">
        <v>2547</v>
      </c>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v>0.28499999999999998</v>
      </c>
      <c r="BE134" s="1">
        <v>0.625</v>
      </c>
      <c r="BF134" s="1"/>
      <c r="BG134" s="1">
        <v>0.3</v>
      </c>
      <c r="BH134" s="1">
        <v>6.3E-2</v>
      </c>
      <c r="BI134" s="1">
        <v>2.5000000000000001E-2</v>
      </c>
      <c r="BJ134" s="1"/>
      <c r="BK134" s="1">
        <v>1.7500000000000002E-2</v>
      </c>
      <c r="BP134" s="9">
        <v>0.08</v>
      </c>
      <c r="BQ134" s="9">
        <v>1.4999999999999999E-2</v>
      </c>
      <c r="BS134" s="9">
        <v>1.9E-2</v>
      </c>
    </row>
    <row r="135" spans="1:82" ht="12.75">
      <c r="B135" s="5" t="s">
        <v>1191</v>
      </c>
      <c r="C135" s="4" t="s">
        <v>801</v>
      </c>
      <c r="D135" s="2">
        <v>44.75</v>
      </c>
      <c r="E135" s="2">
        <v>0.03</v>
      </c>
      <c r="F135" s="2">
        <v>0.8</v>
      </c>
      <c r="G135" s="2">
        <v>0.2396778</v>
      </c>
      <c r="H135" s="2">
        <v>0.97</v>
      </c>
      <c r="I135" s="2">
        <v>6.79</v>
      </c>
      <c r="J135" s="2">
        <f t="shared" si="9"/>
        <v>7.6628059999999998</v>
      </c>
      <c r="K135" s="2">
        <v>0.12</v>
      </c>
      <c r="L135" s="2">
        <v>44.5</v>
      </c>
      <c r="M135" s="2">
        <v>0.31993164000000002</v>
      </c>
      <c r="N135" s="2">
        <v>1.0900000000000001</v>
      </c>
      <c r="O135" s="2">
        <v>0.09</v>
      </c>
      <c r="P135" s="3">
        <v>8.0000000000000002E-3</v>
      </c>
      <c r="Q135" s="2">
        <v>0.01</v>
      </c>
      <c r="R135" s="2">
        <v>99.620415440000002</v>
      </c>
      <c r="S135" s="1"/>
      <c r="T135" s="1"/>
      <c r="U135" s="1"/>
      <c r="V135" s="1"/>
      <c r="W135" s="1">
        <v>160</v>
      </c>
      <c r="X135" s="1"/>
      <c r="Y135" s="1">
        <v>78</v>
      </c>
      <c r="Z135" s="1"/>
      <c r="AA135" s="1"/>
      <c r="AB135" s="1">
        <v>1640</v>
      </c>
      <c r="AC135" s="1"/>
      <c r="AD135" s="1">
        <v>2514</v>
      </c>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v>0.24</v>
      </c>
      <c r="BE135" s="1">
        <v>0.49</v>
      </c>
      <c r="BF135" s="1"/>
      <c r="BG135" s="1">
        <v>0.22</v>
      </c>
      <c r="BH135" s="1">
        <v>5.1999999999999998E-2</v>
      </c>
      <c r="BI135" s="1">
        <v>1.9E-2</v>
      </c>
      <c r="BJ135" s="1">
        <v>6.0999999999999999E-2</v>
      </c>
      <c r="BK135" s="1">
        <v>1.26E-2</v>
      </c>
      <c r="BP135" s="9">
        <v>1.7999999999999999E-2</v>
      </c>
      <c r="BQ135" s="9">
        <v>4.4000000000000003E-3</v>
      </c>
    </row>
    <row r="136" spans="1:82" ht="12.75">
      <c r="B136" s="5" t="s">
        <v>1190</v>
      </c>
      <c r="C136" s="4" t="s">
        <v>801</v>
      </c>
      <c r="D136" s="2">
        <v>45</v>
      </c>
      <c r="E136" s="2">
        <v>0.02</v>
      </c>
      <c r="F136" s="2">
        <v>1</v>
      </c>
      <c r="G136" s="2">
        <v>0.26013809999999998</v>
      </c>
      <c r="H136" s="2">
        <v>0.74</v>
      </c>
      <c r="I136" s="2">
        <v>7.9</v>
      </c>
      <c r="J136" s="2">
        <f t="shared" si="9"/>
        <v>8.5658519999999996</v>
      </c>
      <c r="K136" s="2">
        <v>0.1</v>
      </c>
      <c r="L136" s="2">
        <v>43.02</v>
      </c>
      <c r="M136" s="2">
        <v>0.30033359999999998</v>
      </c>
      <c r="N136" s="2">
        <v>1.25</v>
      </c>
      <c r="O136" s="2">
        <v>0.11</v>
      </c>
      <c r="P136" s="3">
        <v>5.0000000000000001E-3</v>
      </c>
      <c r="Q136" s="2">
        <v>0.01</v>
      </c>
      <c r="R136" s="2">
        <v>99.641323700000001</v>
      </c>
      <c r="S136" s="1"/>
      <c r="T136" s="1"/>
      <c r="U136" s="1"/>
      <c r="V136" s="1"/>
      <c r="W136" s="1">
        <v>120</v>
      </c>
      <c r="X136" s="1"/>
      <c r="Y136" s="1">
        <v>90</v>
      </c>
      <c r="Z136" s="1"/>
      <c r="AA136" s="1"/>
      <c r="AB136" s="1">
        <v>1780</v>
      </c>
      <c r="AC136" s="1"/>
      <c r="AD136" s="1">
        <v>2360</v>
      </c>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v>0.44500000000000001</v>
      </c>
      <c r="BE136" s="1">
        <v>1.2250000000000001</v>
      </c>
      <c r="BF136" s="1"/>
      <c r="BG136" s="1">
        <v>0.84</v>
      </c>
      <c r="BH136" s="1">
        <v>0.23499999999999999</v>
      </c>
      <c r="BI136" s="1">
        <v>7.2499999999999995E-2</v>
      </c>
      <c r="BJ136" s="1">
        <v>0.24099999999999999</v>
      </c>
      <c r="BK136" s="1">
        <v>4.5499999999999999E-2</v>
      </c>
      <c r="BP136" s="9">
        <v>0.16700000000000001</v>
      </c>
      <c r="BQ136" s="9">
        <v>0.03</v>
      </c>
    </row>
    <row r="137" spans="1:82" ht="12.75">
      <c r="B137" s="5" t="s">
        <v>1189</v>
      </c>
      <c r="C137" s="4" t="s">
        <v>801</v>
      </c>
      <c r="D137" s="2">
        <v>44.5</v>
      </c>
      <c r="E137" s="2">
        <v>0.02</v>
      </c>
      <c r="F137" s="2">
        <v>0.99</v>
      </c>
      <c r="G137" s="2">
        <v>0.22067895000000001</v>
      </c>
      <c r="H137" s="2">
        <v>1.27</v>
      </c>
      <c r="I137" s="2">
        <v>6.89</v>
      </c>
      <c r="J137" s="2">
        <f t="shared" si="9"/>
        <v>8.0327459999999995</v>
      </c>
      <c r="K137" s="2">
        <v>0.1</v>
      </c>
      <c r="L137" s="2">
        <v>44.68</v>
      </c>
      <c r="M137" s="2">
        <v>0.31051439999999997</v>
      </c>
      <c r="N137" s="2">
        <v>0.78</v>
      </c>
      <c r="O137" s="2">
        <v>0.09</v>
      </c>
      <c r="P137" s="3">
        <v>3.0000000000000001E-3</v>
      </c>
      <c r="Q137" s="2">
        <v>0.01</v>
      </c>
      <c r="R137" s="2">
        <v>99.73693935</v>
      </c>
      <c r="S137" s="1"/>
      <c r="T137" s="1"/>
      <c r="U137" s="1"/>
      <c r="V137" s="1"/>
      <c r="W137" s="1">
        <v>130</v>
      </c>
      <c r="X137" s="1"/>
      <c r="Y137" s="1">
        <v>92</v>
      </c>
      <c r="Z137" s="1"/>
      <c r="AA137" s="1"/>
      <c r="AB137" s="1">
        <v>1510</v>
      </c>
      <c r="AC137" s="1"/>
      <c r="AD137" s="1">
        <v>2440</v>
      </c>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v>0.73</v>
      </c>
      <c r="BE137" s="1">
        <v>1.05</v>
      </c>
      <c r="BF137" s="1"/>
      <c r="BG137" s="1">
        <v>0.39</v>
      </c>
      <c r="BH137" s="1">
        <v>8.6999999999999994E-2</v>
      </c>
      <c r="BI137" s="1">
        <v>3.2000000000000001E-2</v>
      </c>
      <c r="BJ137" s="1">
        <v>0.10199999999999999</v>
      </c>
      <c r="BK137" s="1">
        <v>2.1000000000000001E-2</v>
      </c>
      <c r="BP137" s="9">
        <v>8.6999999999999994E-2</v>
      </c>
      <c r="BQ137" s="9">
        <v>1.0869999999999999E-2</v>
      </c>
    </row>
    <row r="138" spans="1:82" ht="12.75">
      <c r="B138" s="5" t="s">
        <v>1188</v>
      </c>
      <c r="C138" s="4" t="s">
        <v>801</v>
      </c>
      <c r="D138" s="2">
        <v>44.39</v>
      </c>
      <c r="E138" s="2">
        <v>7.0000000000000007E-2</v>
      </c>
      <c r="F138" s="2">
        <v>1.04</v>
      </c>
      <c r="G138" s="2">
        <v>0.28279057499999999</v>
      </c>
      <c r="H138" s="2">
        <v>2.27</v>
      </c>
      <c r="I138" s="2">
        <v>6.86</v>
      </c>
      <c r="J138" s="2">
        <f t="shared" si="9"/>
        <v>8.902546000000001</v>
      </c>
      <c r="K138" s="2">
        <v>0.14000000000000001</v>
      </c>
      <c r="L138" s="2">
        <v>42.57</v>
      </c>
      <c r="M138" s="2">
        <v>0.30656933999999997</v>
      </c>
      <c r="N138" s="2">
        <v>1.76</v>
      </c>
      <c r="O138" s="2">
        <v>0.11</v>
      </c>
      <c r="P138" s="3">
        <v>6.0000000000000001E-3</v>
      </c>
      <c r="Q138" s="2">
        <v>0.01</v>
      </c>
      <c r="R138" s="2">
        <v>99.587905915000007</v>
      </c>
      <c r="S138" s="1"/>
      <c r="T138" s="1"/>
      <c r="U138" s="1"/>
      <c r="V138" s="1"/>
      <c r="W138" s="1">
        <v>100</v>
      </c>
      <c r="X138" s="1"/>
      <c r="Y138" s="1">
        <v>102</v>
      </c>
      <c r="Z138" s="1">
        <v>9.2799999999999994</v>
      </c>
      <c r="AA138" s="1"/>
      <c r="AB138" s="1">
        <v>1935</v>
      </c>
      <c r="AC138" s="1">
        <v>120</v>
      </c>
      <c r="AD138" s="1">
        <v>2409</v>
      </c>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v>0.61</v>
      </c>
      <c r="BE138" s="1">
        <v>1.27</v>
      </c>
      <c r="BF138" s="1"/>
      <c r="BG138" s="1">
        <v>0.69</v>
      </c>
      <c r="BH138" s="1">
        <v>0.16400000000000001</v>
      </c>
      <c r="BI138" s="1">
        <v>0.06</v>
      </c>
      <c r="BJ138" s="1">
        <v>0.19</v>
      </c>
      <c r="BK138" s="1">
        <v>3.5000000000000003E-2</v>
      </c>
      <c r="BP138" s="9">
        <v>0.127</v>
      </c>
      <c r="BQ138" s="9">
        <v>2.5000000000000001E-2</v>
      </c>
      <c r="BS138" s="9">
        <v>3.1E-2</v>
      </c>
    </row>
    <row r="139" spans="1:82" ht="12.75">
      <c r="B139" s="5" t="s">
        <v>1187</v>
      </c>
      <c r="C139" s="4" t="s">
        <v>801</v>
      </c>
      <c r="D139" s="2">
        <v>44.46</v>
      </c>
      <c r="E139" s="2">
        <v>0.02</v>
      </c>
      <c r="F139" s="2">
        <v>0.78</v>
      </c>
      <c r="G139" s="2">
        <v>0.25443844500000001</v>
      </c>
      <c r="H139" s="2">
        <v>2.37</v>
      </c>
      <c r="I139" s="2">
        <v>5.81</v>
      </c>
      <c r="J139" s="2">
        <f t="shared" si="9"/>
        <v>7.942526</v>
      </c>
      <c r="K139" s="2">
        <v>0.12</v>
      </c>
      <c r="L139" s="2">
        <v>44.95</v>
      </c>
      <c r="M139" s="2">
        <v>0.32336766</v>
      </c>
      <c r="N139" s="2">
        <v>0.73</v>
      </c>
      <c r="O139" s="2">
        <v>0.08</v>
      </c>
      <c r="P139" s="3">
        <v>1.1999999999999999E-3</v>
      </c>
      <c r="Q139" s="2">
        <v>0.01</v>
      </c>
      <c r="R139" s="2">
        <v>99.671532104999997</v>
      </c>
      <c r="S139" s="1"/>
      <c r="T139" s="1"/>
      <c r="U139" s="1"/>
      <c r="V139" s="1"/>
      <c r="W139" s="1">
        <v>95</v>
      </c>
      <c r="X139" s="1"/>
      <c r="Y139" s="1">
        <v>75</v>
      </c>
      <c r="Z139" s="1">
        <v>5.91</v>
      </c>
      <c r="AA139" s="1"/>
      <c r="AB139" s="1">
        <v>1741</v>
      </c>
      <c r="AC139" s="1">
        <v>123</v>
      </c>
      <c r="AD139" s="1">
        <v>2541</v>
      </c>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v>0.5</v>
      </c>
      <c r="BE139" s="1">
        <v>1.1000000000000001</v>
      </c>
      <c r="BF139" s="1"/>
      <c r="BG139" s="1">
        <v>0.42</v>
      </c>
      <c r="BH139" s="1">
        <v>7.3999999999999996E-2</v>
      </c>
      <c r="BI139" s="1">
        <v>2.5499999999999998E-2</v>
      </c>
      <c r="BJ139" s="1">
        <v>5.6000000000000001E-2</v>
      </c>
      <c r="BK139" s="1">
        <v>9.4999999999999998E-3</v>
      </c>
      <c r="BP139" s="9">
        <v>4.1000000000000002E-2</v>
      </c>
      <c r="BQ139" s="9">
        <v>0.01</v>
      </c>
      <c r="BS139" s="9">
        <v>4.3999999999999997E-2</v>
      </c>
    </row>
    <row r="140" spans="1:82" ht="12.75">
      <c r="B140" s="5" t="s">
        <v>1186</v>
      </c>
      <c r="C140" s="4" t="s">
        <v>801</v>
      </c>
      <c r="D140" s="2">
        <v>44.52</v>
      </c>
      <c r="E140" s="2">
        <v>0.04</v>
      </c>
      <c r="F140" s="2">
        <v>0.78</v>
      </c>
      <c r="G140" s="2">
        <v>0.24815421000000001</v>
      </c>
      <c r="H140" s="2">
        <v>1.71</v>
      </c>
      <c r="I140" s="2">
        <v>6.33</v>
      </c>
      <c r="J140" s="2">
        <f t="shared" si="9"/>
        <v>7.8686579999999999</v>
      </c>
      <c r="K140" s="2">
        <v>0.12</v>
      </c>
      <c r="L140" s="2">
        <v>45.06</v>
      </c>
      <c r="M140" s="2">
        <v>0.31751370000000001</v>
      </c>
      <c r="N140" s="2">
        <v>0.68</v>
      </c>
      <c r="O140" s="2">
        <v>0.04</v>
      </c>
      <c r="P140" s="3">
        <v>0.01</v>
      </c>
      <c r="Q140" s="2">
        <v>0.01</v>
      </c>
      <c r="R140" s="2">
        <v>99.694325910000003</v>
      </c>
      <c r="S140" s="1"/>
      <c r="T140" s="1"/>
      <c r="U140" s="1"/>
      <c r="V140" s="1"/>
      <c r="W140" s="1">
        <v>150</v>
      </c>
      <c r="X140" s="1"/>
      <c r="Y140" s="1">
        <v>69</v>
      </c>
      <c r="Z140" s="1">
        <v>5.73</v>
      </c>
      <c r="AA140" s="1"/>
      <c r="AB140" s="1">
        <v>1698</v>
      </c>
      <c r="AC140" s="1">
        <v>120</v>
      </c>
      <c r="AD140" s="1">
        <v>2495</v>
      </c>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v>0.59</v>
      </c>
      <c r="BE140" s="1">
        <v>1.22</v>
      </c>
      <c r="BF140" s="1"/>
      <c r="BG140" s="1">
        <v>0.64</v>
      </c>
      <c r="BH140" s="1">
        <v>0.107</v>
      </c>
      <c r="BI140" s="1">
        <v>3.2000000000000001E-2</v>
      </c>
      <c r="BJ140" s="1"/>
      <c r="BK140" s="1">
        <v>1.7000000000000001E-2</v>
      </c>
      <c r="BP140" s="9">
        <v>6.5000000000000002E-2</v>
      </c>
      <c r="BQ140" s="9">
        <v>1.4999999999999999E-2</v>
      </c>
      <c r="BS140" s="9">
        <v>1.7999999999999999E-2</v>
      </c>
      <c r="CD140" s="9">
        <v>0.08</v>
      </c>
    </row>
    <row r="141" spans="1:82" ht="12.75">
      <c r="B141" s="5" t="s">
        <v>1185</v>
      </c>
      <c r="C141" s="4" t="s">
        <v>801</v>
      </c>
      <c r="D141" s="2">
        <v>44.5</v>
      </c>
      <c r="E141" s="2">
        <v>0.03</v>
      </c>
      <c r="F141" s="2">
        <v>0.78</v>
      </c>
      <c r="G141" s="2">
        <v>0.28059840000000003</v>
      </c>
      <c r="H141" s="2">
        <v>0.64</v>
      </c>
      <c r="I141" s="2">
        <v>7.41</v>
      </c>
      <c r="J141" s="2">
        <f t="shared" si="9"/>
        <v>7.9858720000000005</v>
      </c>
      <c r="K141" s="2">
        <v>0.11</v>
      </c>
      <c r="L141" s="2">
        <v>44.81</v>
      </c>
      <c r="M141" s="2">
        <v>0.30033359999999998</v>
      </c>
      <c r="N141" s="2">
        <v>0.8</v>
      </c>
      <c r="O141" s="2">
        <v>7.0000000000000007E-2</v>
      </c>
      <c r="P141" s="3">
        <v>8.9999999999999993E-3</v>
      </c>
      <c r="Q141" s="2">
        <v>0.01</v>
      </c>
      <c r="R141" s="2">
        <v>99.685804000000005</v>
      </c>
      <c r="S141" s="1"/>
      <c r="T141" s="1"/>
      <c r="U141" s="1"/>
      <c r="V141" s="1"/>
      <c r="W141" s="1">
        <v>180</v>
      </c>
      <c r="X141" s="1"/>
      <c r="Y141" s="1">
        <v>80</v>
      </c>
      <c r="Z141" s="1"/>
      <c r="AA141" s="1"/>
      <c r="AB141" s="1">
        <v>1920</v>
      </c>
      <c r="AC141" s="1"/>
      <c r="AD141" s="1">
        <v>2360</v>
      </c>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v>0.34</v>
      </c>
      <c r="BE141" s="1">
        <v>0.7</v>
      </c>
      <c r="BF141" s="1"/>
      <c r="BG141" s="1">
        <v>0.37</v>
      </c>
      <c r="BH141" s="1">
        <v>5.8000000000000003E-2</v>
      </c>
      <c r="BI141" s="1">
        <v>1.5800000000000002E-2</v>
      </c>
      <c r="BJ141" s="1"/>
      <c r="BK141" s="1">
        <v>0.01</v>
      </c>
      <c r="BP141" s="9">
        <v>0.08</v>
      </c>
      <c r="BQ141" s="9">
        <v>0.02</v>
      </c>
    </row>
    <row r="142" spans="1:82" ht="12.75">
      <c r="B142" s="5" t="s">
        <v>1184</v>
      </c>
      <c r="C142" s="4" t="s">
        <v>801</v>
      </c>
      <c r="D142" s="2">
        <v>43.6</v>
      </c>
      <c r="E142" s="2">
        <v>0.03</v>
      </c>
      <c r="F142" s="2">
        <v>1.01</v>
      </c>
      <c r="G142" s="2">
        <v>0.29959724999999998</v>
      </c>
      <c r="H142" s="2">
        <v>1.08</v>
      </c>
      <c r="I142" s="2">
        <v>6.97</v>
      </c>
      <c r="J142" s="2">
        <f t="shared" si="9"/>
        <v>7.9417840000000002</v>
      </c>
      <c r="K142" s="2">
        <v>0.13</v>
      </c>
      <c r="L142" s="2">
        <v>45.84</v>
      </c>
      <c r="M142" s="2">
        <v>0.32960339999999999</v>
      </c>
      <c r="N142" s="2">
        <v>0.6</v>
      </c>
      <c r="O142" s="2">
        <v>0.05</v>
      </c>
      <c r="P142" s="3">
        <v>4.5999999999999999E-2</v>
      </c>
      <c r="Q142" s="2">
        <v>0.01</v>
      </c>
      <c r="R142" s="2">
        <v>99.886984650000016</v>
      </c>
      <c r="S142" s="1"/>
      <c r="T142" s="1"/>
      <c r="U142" s="1"/>
      <c r="V142" s="1"/>
      <c r="W142" s="1">
        <v>200</v>
      </c>
      <c r="X142" s="1"/>
      <c r="Y142" s="1">
        <v>115</v>
      </c>
      <c r="Z142" s="1"/>
      <c r="AA142" s="1"/>
      <c r="AB142" s="1">
        <v>2050</v>
      </c>
      <c r="AC142" s="1"/>
      <c r="AD142" s="1">
        <v>2590</v>
      </c>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v>0.96</v>
      </c>
      <c r="BE142" s="1">
        <v>1.7749999999999999</v>
      </c>
      <c r="BF142" s="1"/>
      <c r="BG142" s="1">
        <v>0.68</v>
      </c>
      <c r="BH142" s="1">
        <v>0.13</v>
      </c>
      <c r="BI142" s="1">
        <v>4.8500000000000001E-2</v>
      </c>
      <c r="BJ142" s="1">
        <v>0.153</v>
      </c>
      <c r="BK142" s="1">
        <v>2.3E-2</v>
      </c>
      <c r="BP142" s="9">
        <v>0.1</v>
      </c>
      <c r="BQ142" s="9">
        <v>2.3699999999999999E-2</v>
      </c>
    </row>
    <row r="143" spans="1:82" ht="12.75">
      <c r="B143" s="5"/>
      <c r="C143" s="4"/>
      <c r="D143" s="2"/>
      <c r="E143" s="2"/>
      <c r="F143" s="2"/>
      <c r="G143" s="2"/>
      <c r="H143" s="2"/>
      <c r="I143" s="2"/>
      <c r="J143" s="2"/>
      <c r="K143" s="2"/>
      <c r="L143" s="2"/>
      <c r="M143" s="2"/>
      <c r="N143" s="2"/>
      <c r="O143" s="2"/>
      <c r="P143" s="3"/>
      <c r="Q143" s="2"/>
      <c r="R143" s="2"/>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row>
    <row r="144" spans="1:82" ht="12.75">
      <c r="A144" s="7" t="s">
        <v>1183</v>
      </c>
      <c r="B144" s="5" t="s">
        <v>1182</v>
      </c>
      <c r="C144" s="4" t="s">
        <v>801</v>
      </c>
      <c r="D144" s="2">
        <v>43.95</v>
      </c>
      <c r="E144" s="2">
        <v>7.0000000000000007E-2</v>
      </c>
      <c r="F144" s="2">
        <v>0.99</v>
      </c>
      <c r="G144" s="2">
        <v>0.21468700500000001</v>
      </c>
      <c r="H144" s="2">
        <v>2.21</v>
      </c>
      <c r="I144" s="2">
        <v>6.66</v>
      </c>
      <c r="J144" s="2">
        <f t="shared" ref="J144:J151" si="10">(0.8998*H144)+I144</f>
        <v>8.6485579999999995</v>
      </c>
      <c r="K144" s="2">
        <v>0.13</v>
      </c>
      <c r="L144" s="2">
        <v>44.07</v>
      </c>
      <c r="M144" s="2">
        <v>0.30949631999999999</v>
      </c>
      <c r="N144" s="2">
        <v>1.02</v>
      </c>
      <c r="O144" s="2">
        <v>0.12</v>
      </c>
      <c r="P144" s="3">
        <v>0.02</v>
      </c>
      <c r="Q144" s="2">
        <v>0.02</v>
      </c>
      <c r="R144" s="2">
        <v>99.562741325000005</v>
      </c>
      <c r="S144" s="1"/>
      <c r="T144" s="1"/>
      <c r="U144" s="1"/>
      <c r="V144" s="1"/>
      <c r="W144" s="1"/>
      <c r="X144" s="1"/>
      <c r="Y144" s="1"/>
      <c r="Z144" s="1">
        <v>6.88</v>
      </c>
      <c r="AA144" s="1"/>
      <c r="AB144" s="1">
        <v>1469</v>
      </c>
      <c r="AC144" s="1">
        <v>122</v>
      </c>
      <c r="AD144" s="1">
        <v>2432</v>
      </c>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S144" s="9">
        <v>0.06</v>
      </c>
    </row>
    <row r="145" spans="1:82" ht="12.75">
      <c r="B145" s="5" t="s">
        <v>1181</v>
      </c>
      <c r="C145" s="4" t="s">
        <v>801</v>
      </c>
      <c r="D145" s="2">
        <v>44.01</v>
      </c>
      <c r="E145" s="2">
        <v>0.05</v>
      </c>
      <c r="F145" s="2">
        <v>1.02</v>
      </c>
      <c r="G145" s="2">
        <v>0.26744535000000003</v>
      </c>
      <c r="H145" s="2">
        <v>1.89</v>
      </c>
      <c r="I145" s="2">
        <v>6.45</v>
      </c>
      <c r="J145" s="2">
        <f t="shared" si="10"/>
        <v>8.1506220000000003</v>
      </c>
      <c r="K145" s="2">
        <v>0.13</v>
      </c>
      <c r="L145" s="2">
        <v>43.04</v>
      </c>
      <c r="M145" s="2">
        <v>0.29842469999999999</v>
      </c>
      <c r="N145" s="2">
        <v>0.74</v>
      </c>
      <c r="O145" s="2">
        <v>0.12</v>
      </c>
      <c r="P145" s="3">
        <v>0.04</v>
      </c>
      <c r="Q145" s="2">
        <v>0.01</v>
      </c>
      <c r="R145" s="2">
        <v>97.876492049999996</v>
      </c>
      <c r="S145" s="1"/>
      <c r="T145" s="1"/>
      <c r="U145" s="1"/>
      <c r="V145" s="1"/>
      <c r="W145" s="1"/>
      <c r="X145" s="1"/>
      <c r="Y145" s="1"/>
      <c r="Z145" s="1">
        <v>5.58</v>
      </c>
      <c r="AA145" s="1"/>
      <c r="AB145" s="1">
        <v>1830</v>
      </c>
      <c r="AC145" s="1">
        <v>121</v>
      </c>
      <c r="AD145" s="1">
        <v>2345</v>
      </c>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S145" s="9">
        <v>2.1000000000000001E-2</v>
      </c>
      <c r="CD145" s="9">
        <v>0.12</v>
      </c>
    </row>
    <row r="146" spans="1:82" ht="12.75">
      <c r="B146" s="5" t="s">
        <v>1180</v>
      </c>
      <c r="C146" s="4" t="s">
        <v>801</v>
      </c>
      <c r="D146" s="2">
        <v>45.16</v>
      </c>
      <c r="E146" s="2">
        <v>0.04</v>
      </c>
      <c r="F146" s="2">
        <v>0.9</v>
      </c>
      <c r="G146" s="2">
        <v>0.25531531499999999</v>
      </c>
      <c r="H146" s="2">
        <v>2.0099999999999998</v>
      </c>
      <c r="I146" s="2">
        <v>6.32</v>
      </c>
      <c r="J146" s="2">
        <f t="shared" si="10"/>
        <v>8.1285980000000002</v>
      </c>
      <c r="K146" s="2">
        <v>0.12</v>
      </c>
      <c r="L146" s="2">
        <v>44.05</v>
      </c>
      <c r="M146" s="2">
        <v>0.30682386</v>
      </c>
      <c r="N146" s="2">
        <v>0.63</v>
      </c>
      <c r="O146" s="2">
        <v>0.05</v>
      </c>
      <c r="P146" s="3">
        <v>0.01</v>
      </c>
      <c r="Q146" s="2">
        <v>0.01</v>
      </c>
      <c r="R146" s="2">
        <v>99.660737175000008</v>
      </c>
      <c r="S146" s="1"/>
      <c r="T146" s="1"/>
      <c r="U146" s="1"/>
      <c r="V146" s="1"/>
      <c r="W146" s="1"/>
      <c r="X146" s="1"/>
      <c r="Y146" s="1"/>
      <c r="Z146" s="1">
        <v>6.8</v>
      </c>
      <c r="AA146" s="1"/>
      <c r="AB146" s="1">
        <v>1747</v>
      </c>
      <c r="AC146" s="1">
        <v>120</v>
      </c>
      <c r="AD146" s="1">
        <v>2411</v>
      </c>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S146" s="9">
        <v>8.0000000000000002E-3</v>
      </c>
    </row>
    <row r="147" spans="1:82" ht="12.75">
      <c r="B147" s="5" t="s">
        <v>1179</v>
      </c>
      <c r="C147" s="4" t="s">
        <v>801</v>
      </c>
      <c r="D147" s="2">
        <v>44.79</v>
      </c>
      <c r="E147" s="2">
        <v>0.03</v>
      </c>
      <c r="F147" s="2">
        <v>0.83</v>
      </c>
      <c r="G147" s="2">
        <v>0.26817607500000001</v>
      </c>
      <c r="H147" s="2">
        <v>1.95</v>
      </c>
      <c r="I147" s="2">
        <v>6.2</v>
      </c>
      <c r="J147" s="2">
        <f t="shared" si="10"/>
        <v>7.9546100000000006</v>
      </c>
      <c r="K147" s="2">
        <v>0.12</v>
      </c>
      <c r="L147" s="2">
        <v>44.59</v>
      </c>
      <c r="M147" s="2">
        <v>0.31840451999999997</v>
      </c>
      <c r="N147" s="2">
        <v>0.72</v>
      </c>
      <c r="O147" s="2">
        <v>7.0000000000000007E-2</v>
      </c>
      <c r="P147" s="3">
        <v>0.01</v>
      </c>
      <c r="Q147" s="2">
        <v>0.01</v>
      </c>
      <c r="R147" s="2">
        <v>99.711190595000005</v>
      </c>
      <c r="S147" s="1"/>
      <c r="T147" s="1"/>
      <c r="U147" s="1"/>
      <c r="V147" s="1"/>
      <c r="W147" s="1"/>
      <c r="X147" s="1"/>
      <c r="Y147" s="1"/>
      <c r="Z147" s="1">
        <v>5.95</v>
      </c>
      <c r="AA147" s="1"/>
      <c r="AB147" s="1">
        <v>1835</v>
      </c>
      <c r="AC147" s="1">
        <v>121</v>
      </c>
      <c r="AD147" s="1">
        <v>2502</v>
      </c>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CD147" s="9">
        <v>0.03</v>
      </c>
    </row>
    <row r="148" spans="1:82" ht="12.75">
      <c r="B148" s="5" t="s">
        <v>1178</v>
      </c>
      <c r="C148" s="4" t="s">
        <v>801</v>
      </c>
      <c r="D148" s="2">
        <v>44.22</v>
      </c>
      <c r="E148" s="2">
        <v>0.03</v>
      </c>
      <c r="F148" s="2">
        <v>0.74</v>
      </c>
      <c r="G148" s="2">
        <v>0.19232682000000001</v>
      </c>
      <c r="H148" s="2">
        <v>2.96</v>
      </c>
      <c r="I148" s="2">
        <v>6.06</v>
      </c>
      <c r="J148" s="2">
        <f t="shared" si="10"/>
        <v>8.7234079999999992</v>
      </c>
      <c r="K148" s="2">
        <v>0.14000000000000001</v>
      </c>
      <c r="L148" s="2">
        <v>44.39</v>
      </c>
      <c r="M148" s="2">
        <v>0.27386351999999997</v>
      </c>
      <c r="N148" s="2">
        <v>0.71</v>
      </c>
      <c r="O148" s="2">
        <v>0.06</v>
      </c>
      <c r="P148" s="3">
        <v>0.01</v>
      </c>
      <c r="Q148" s="2">
        <v>0.01</v>
      </c>
      <c r="R148" s="2">
        <v>99.499598339999991</v>
      </c>
      <c r="S148" s="1"/>
      <c r="T148" s="1"/>
      <c r="U148" s="1"/>
      <c r="V148" s="1"/>
      <c r="W148" s="1"/>
      <c r="X148" s="1"/>
      <c r="Y148" s="1"/>
      <c r="Z148" s="1">
        <v>5.61</v>
      </c>
      <c r="AA148" s="1"/>
      <c r="AB148" s="1">
        <v>1316</v>
      </c>
      <c r="AC148" s="1">
        <v>127</v>
      </c>
      <c r="AD148" s="1">
        <v>2152</v>
      </c>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CD148" s="9">
        <v>0.12</v>
      </c>
    </row>
    <row r="149" spans="1:82" ht="12.75">
      <c r="B149" s="5" t="s">
        <v>1177</v>
      </c>
      <c r="C149" s="4" t="s">
        <v>801</v>
      </c>
      <c r="D149" s="2">
        <v>43.22</v>
      </c>
      <c r="E149" s="2">
        <v>0.12</v>
      </c>
      <c r="F149" s="2">
        <v>1.1000000000000001</v>
      </c>
      <c r="G149" s="2">
        <v>0.289220955</v>
      </c>
      <c r="H149" s="2">
        <v>3.29</v>
      </c>
      <c r="I149" s="2">
        <v>7.12</v>
      </c>
      <c r="J149" s="2">
        <f t="shared" si="10"/>
        <v>10.080342</v>
      </c>
      <c r="K149" s="2">
        <v>0.15</v>
      </c>
      <c r="L149" s="2">
        <v>42.88</v>
      </c>
      <c r="M149" s="2">
        <v>0.27959022</v>
      </c>
      <c r="N149" s="2">
        <v>1.22</v>
      </c>
      <c r="O149" s="2">
        <v>0.09</v>
      </c>
      <c r="P149" s="3">
        <v>0.01</v>
      </c>
      <c r="Q149" s="2">
        <v>0.01</v>
      </c>
      <c r="R149" s="2">
        <v>99.449153175000006</v>
      </c>
      <c r="S149" s="1"/>
      <c r="T149" s="1"/>
      <c r="U149" s="1"/>
      <c r="V149" s="1"/>
      <c r="W149" s="1"/>
      <c r="X149" s="1"/>
      <c r="Y149" s="1"/>
      <c r="Z149" s="1">
        <v>6.54</v>
      </c>
      <c r="AA149" s="1"/>
      <c r="AB149" s="1">
        <v>1979</v>
      </c>
      <c r="AC149" s="1">
        <v>127</v>
      </c>
      <c r="AD149" s="1">
        <v>2197</v>
      </c>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CD149" s="9">
        <v>0.13</v>
      </c>
    </row>
    <row r="150" spans="1:82" ht="12.75">
      <c r="B150" s="5" t="s">
        <v>1176</v>
      </c>
      <c r="C150" s="4" t="s">
        <v>801</v>
      </c>
      <c r="D150" s="2">
        <v>44.2</v>
      </c>
      <c r="E150" s="2">
        <v>0.02</v>
      </c>
      <c r="F150" s="2">
        <v>0.69</v>
      </c>
      <c r="G150" s="2">
        <v>0.25677676500000002</v>
      </c>
      <c r="H150" s="2">
        <v>2.56</v>
      </c>
      <c r="I150" s="2">
        <v>5.76</v>
      </c>
      <c r="J150" s="2">
        <f t="shared" si="10"/>
        <v>8.0634879999999995</v>
      </c>
      <c r="K150" s="2">
        <v>0.12</v>
      </c>
      <c r="L150" s="2">
        <v>45.33</v>
      </c>
      <c r="M150" s="2">
        <v>0.33214860000000002</v>
      </c>
      <c r="N150" s="2">
        <v>0.68</v>
      </c>
      <c r="O150" s="2">
        <v>0.06</v>
      </c>
      <c r="P150" s="3">
        <v>0.01</v>
      </c>
      <c r="Q150" s="2">
        <v>0.01</v>
      </c>
      <c r="R150" s="2">
        <v>99.772413364999977</v>
      </c>
      <c r="S150" s="1"/>
      <c r="T150" s="1"/>
      <c r="U150" s="1"/>
      <c r="V150" s="1"/>
      <c r="W150" s="1"/>
      <c r="X150" s="1"/>
      <c r="Y150" s="1"/>
      <c r="Z150" s="1">
        <v>4.79</v>
      </c>
      <c r="AA150" s="1"/>
      <c r="AB150" s="1">
        <v>1757</v>
      </c>
      <c r="AC150" s="1">
        <v>125</v>
      </c>
      <c r="AD150" s="1">
        <v>2610</v>
      </c>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S150" s="9">
        <v>7.0000000000000001E-3</v>
      </c>
      <c r="CD150" s="9">
        <v>0.09</v>
      </c>
    </row>
    <row r="151" spans="1:82" ht="12.75">
      <c r="B151" s="5" t="s">
        <v>1175</v>
      </c>
      <c r="C151" s="4" t="s">
        <v>801</v>
      </c>
      <c r="D151" s="2">
        <v>44.44</v>
      </c>
      <c r="E151" s="2">
        <v>0.04</v>
      </c>
      <c r="F151" s="2">
        <v>1.06</v>
      </c>
      <c r="G151" s="2">
        <v>0.25122325500000003</v>
      </c>
      <c r="H151" s="2">
        <v>2.56</v>
      </c>
      <c r="I151" s="2">
        <v>6.62</v>
      </c>
      <c r="J151" s="2">
        <f t="shared" si="10"/>
        <v>8.9234880000000008</v>
      </c>
      <c r="K151" s="2">
        <v>0.14000000000000001</v>
      </c>
      <c r="L151" s="2">
        <v>43.42</v>
      </c>
      <c r="M151" s="2">
        <v>0.27755405999999999</v>
      </c>
      <c r="N151" s="2">
        <v>0.88</v>
      </c>
      <c r="O151" s="2">
        <v>0.09</v>
      </c>
      <c r="P151" s="3">
        <v>0.01</v>
      </c>
      <c r="Q151" s="2">
        <v>0.01</v>
      </c>
      <c r="R151" s="2">
        <v>99.542265315000009</v>
      </c>
      <c r="S151" s="1"/>
      <c r="T151" s="1"/>
      <c r="U151" s="1"/>
      <c r="V151" s="1"/>
      <c r="W151" s="1"/>
      <c r="X151" s="1"/>
      <c r="Y151" s="1"/>
      <c r="Z151" s="1">
        <v>6.56</v>
      </c>
      <c r="AA151" s="1"/>
      <c r="AB151" s="1">
        <v>1719</v>
      </c>
      <c r="AC151" s="1">
        <v>124</v>
      </c>
      <c r="AD151" s="1">
        <v>2181</v>
      </c>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S151" s="9">
        <v>5.0000000000000001E-3</v>
      </c>
      <c r="CD151" s="9">
        <v>0.09</v>
      </c>
    </row>
    <row r="152" spans="1:82" ht="12.75">
      <c r="B152" s="5"/>
      <c r="C152" s="4"/>
      <c r="D152" s="2"/>
      <c r="E152" s="2"/>
      <c r="F152" s="2"/>
      <c r="G152" s="2"/>
      <c r="H152" s="2"/>
      <c r="I152" s="2"/>
      <c r="J152" s="2"/>
      <c r="K152" s="2"/>
      <c r="L152" s="2"/>
      <c r="M152" s="2"/>
      <c r="N152" s="2"/>
      <c r="O152" s="2"/>
      <c r="P152" s="3"/>
      <c r="Q152" s="2"/>
      <c r="R152" s="2"/>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row>
    <row r="153" spans="1:82" ht="12.75">
      <c r="A153" s="7" t="s">
        <v>1174</v>
      </c>
      <c r="B153" s="5" t="s">
        <v>1173</v>
      </c>
      <c r="C153" s="4" t="s">
        <v>801</v>
      </c>
      <c r="D153" s="2">
        <v>46.62</v>
      </c>
      <c r="E153" s="2">
        <v>0.16</v>
      </c>
      <c r="F153" s="2">
        <v>4.29</v>
      </c>
      <c r="G153" s="2">
        <v>0.4559724</v>
      </c>
      <c r="H153" s="2"/>
      <c r="I153" s="2">
        <v>7.87</v>
      </c>
      <c r="J153" s="2">
        <f t="shared" ref="J153:J160" si="11">(0.8998*H153)+I153</f>
        <v>7.87</v>
      </c>
      <c r="K153" s="2">
        <v>0.13</v>
      </c>
      <c r="L153" s="2">
        <v>36.5</v>
      </c>
      <c r="M153" s="2">
        <v>0.2405214</v>
      </c>
      <c r="N153" s="2">
        <v>3.72</v>
      </c>
      <c r="O153" s="2">
        <v>0.371</v>
      </c>
      <c r="P153" s="3">
        <v>0.03</v>
      </c>
      <c r="Q153" s="2">
        <v>0.02</v>
      </c>
      <c r="R153" s="2">
        <v>100.4074938</v>
      </c>
      <c r="S153" s="1"/>
      <c r="T153" s="1"/>
      <c r="U153" s="1"/>
      <c r="V153" s="1"/>
      <c r="W153" s="1"/>
      <c r="X153" s="1"/>
      <c r="Y153" s="1"/>
      <c r="Z153" s="1">
        <v>17.100000000000001</v>
      </c>
      <c r="AA153" s="1"/>
      <c r="AB153" s="1">
        <v>3120</v>
      </c>
      <c r="AC153" s="1"/>
      <c r="AD153" s="1">
        <v>1890</v>
      </c>
      <c r="AE153" s="1"/>
      <c r="AF153" s="1"/>
      <c r="AG153" s="1"/>
      <c r="AH153" s="1"/>
      <c r="AI153" s="1"/>
      <c r="AJ153" s="1"/>
      <c r="AK153" s="1"/>
      <c r="AL153" s="1">
        <v>0.252</v>
      </c>
      <c r="AM153" s="1">
        <v>6.71</v>
      </c>
      <c r="AN153" s="1"/>
      <c r="AO153" s="1"/>
      <c r="AP153" s="1"/>
      <c r="AQ153" s="1"/>
      <c r="AR153" s="1"/>
      <c r="AS153" s="1"/>
      <c r="AT153" s="1"/>
      <c r="AU153" s="1"/>
      <c r="AV153" s="1"/>
      <c r="AW153" s="1"/>
      <c r="AX153" s="1"/>
      <c r="AY153" s="1"/>
      <c r="AZ153" s="1"/>
      <c r="BA153" s="1"/>
      <c r="BB153" s="1"/>
      <c r="BC153" s="1"/>
      <c r="BD153" s="1">
        <v>4.8000000000000001E-2</v>
      </c>
      <c r="BE153" s="1"/>
      <c r="BF153" s="1"/>
      <c r="BG153" s="1"/>
      <c r="BH153" s="1">
        <v>0.29099999999999998</v>
      </c>
      <c r="BI153" s="1">
        <v>0.124</v>
      </c>
      <c r="BJ153" s="1"/>
      <c r="BK153" s="1"/>
      <c r="BP153" s="9">
        <v>0.42</v>
      </c>
      <c r="BQ153" s="9">
        <v>7.8E-2</v>
      </c>
      <c r="BR153" s="9">
        <v>0.16</v>
      </c>
      <c r="CD153" s="9">
        <v>0.17</v>
      </c>
    </row>
    <row r="154" spans="1:82" ht="12.75">
      <c r="B154" s="5" t="s">
        <v>1172</v>
      </c>
      <c r="C154" s="4" t="s">
        <v>801</v>
      </c>
      <c r="D154" s="2">
        <v>44.68</v>
      </c>
      <c r="E154" s="2">
        <v>0.12</v>
      </c>
      <c r="F154" s="2">
        <v>3.02</v>
      </c>
      <c r="G154" s="2">
        <v>0.39897585000000002</v>
      </c>
      <c r="H154" s="2"/>
      <c r="I154" s="2">
        <v>8.4</v>
      </c>
      <c r="J154" s="2">
        <f t="shared" si="11"/>
        <v>8.4</v>
      </c>
      <c r="K154" s="2">
        <v>0.12</v>
      </c>
      <c r="L154" s="2">
        <v>39.81</v>
      </c>
      <c r="M154" s="2">
        <v>0.27106380000000002</v>
      </c>
      <c r="N154" s="2">
        <v>2.72</v>
      </c>
      <c r="O154" s="2">
        <v>0.26</v>
      </c>
      <c r="P154" s="3">
        <v>0.05</v>
      </c>
      <c r="Q154" s="2">
        <v>0.01</v>
      </c>
      <c r="R154" s="2">
        <v>99.86003964999999</v>
      </c>
      <c r="S154" s="1"/>
      <c r="T154" s="1"/>
      <c r="U154" s="1"/>
      <c r="V154" s="1"/>
      <c r="W154" s="1"/>
      <c r="X154" s="1"/>
      <c r="Y154" s="1"/>
      <c r="Z154" s="1">
        <v>13.6</v>
      </c>
      <c r="AA154" s="1"/>
      <c r="AB154" s="1">
        <v>2730</v>
      </c>
      <c r="AC154" s="1"/>
      <c r="AD154" s="1">
        <v>2130</v>
      </c>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v>0.27500000000000002</v>
      </c>
      <c r="BE154" s="1">
        <v>0.87</v>
      </c>
      <c r="BF154" s="1"/>
      <c r="BG154" s="1">
        <v>0.65700000000000003</v>
      </c>
      <c r="BH154" s="1">
        <v>0.30099999999999999</v>
      </c>
      <c r="BI154" s="1">
        <v>0.10299999999999999</v>
      </c>
      <c r="BJ154" s="1"/>
      <c r="BK154" s="1"/>
      <c r="BP154" s="9">
        <v>0.3</v>
      </c>
      <c r="BQ154" s="9">
        <v>6.2E-2</v>
      </c>
      <c r="BR154" s="9">
        <v>0.17</v>
      </c>
      <c r="CD154" s="9">
        <v>0.22</v>
      </c>
    </row>
    <row r="155" spans="1:82" ht="12.75">
      <c r="B155" s="5" t="s">
        <v>1171</v>
      </c>
      <c r="C155" s="4" t="s">
        <v>801</v>
      </c>
      <c r="D155" s="2">
        <v>45.22</v>
      </c>
      <c r="E155" s="2">
        <v>0.12</v>
      </c>
      <c r="F155" s="2">
        <v>3.79</v>
      </c>
      <c r="G155" s="2">
        <v>0.42674339999999999</v>
      </c>
      <c r="H155" s="2"/>
      <c r="I155" s="2">
        <v>8.16</v>
      </c>
      <c r="J155" s="2">
        <f t="shared" si="11"/>
        <v>8.16</v>
      </c>
      <c r="K155" s="2">
        <v>0.12</v>
      </c>
      <c r="L155" s="2">
        <v>38.79</v>
      </c>
      <c r="M155" s="2">
        <v>0.25451999999999997</v>
      </c>
      <c r="N155" s="2">
        <v>3.23</v>
      </c>
      <c r="O155" s="2">
        <v>0.308</v>
      </c>
      <c r="P155" s="3">
        <v>0.03</v>
      </c>
      <c r="Q155" s="2"/>
      <c r="R155" s="2">
        <v>100.44926340000001</v>
      </c>
      <c r="S155" s="1"/>
      <c r="T155" s="1"/>
      <c r="U155" s="1"/>
      <c r="V155" s="1"/>
      <c r="W155" s="1"/>
      <c r="X155" s="1"/>
      <c r="Y155" s="1"/>
      <c r="Z155" s="1">
        <v>15.1</v>
      </c>
      <c r="AA155" s="1"/>
      <c r="AB155" s="1">
        <v>2920</v>
      </c>
      <c r="AC155" s="1"/>
      <c r="AD155" s="1">
        <v>2000</v>
      </c>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v>5.3999999999999999E-2</v>
      </c>
      <c r="BE155" s="1">
        <v>0.54</v>
      </c>
      <c r="BF155" s="1"/>
      <c r="BG155" s="1"/>
      <c r="BH155" s="1">
        <v>0.23499999999999999</v>
      </c>
      <c r="BI155" s="1">
        <v>9.1999999999999998E-2</v>
      </c>
      <c r="BJ155" s="1"/>
      <c r="BK155" s="1"/>
      <c r="BP155" s="9">
        <v>0.39</v>
      </c>
      <c r="BQ155" s="9">
        <v>6.5000000000000002E-2</v>
      </c>
      <c r="BR155" s="9">
        <v>0.2</v>
      </c>
      <c r="CD155" s="9">
        <v>0.2</v>
      </c>
    </row>
    <row r="156" spans="1:82" ht="12.75">
      <c r="B156" s="5" t="s">
        <v>1170</v>
      </c>
      <c r="C156" s="4" t="s">
        <v>801</v>
      </c>
      <c r="D156" s="2">
        <v>45.85</v>
      </c>
      <c r="E156" s="2">
        <v>0.13</v>
      </c>
      <c r="F156" s="2">
        <v>3.51</v>
      </c>
      <c r="G156" s="2">
        <v>0.51443040000000007</v>
      </c>
      <c r="H156" s="2"/>
      <c r="I156" s="2">
        <v>7.63</v>
      </c>
      <c r="J156" s="2">
        <f t="shared" si="11"/>
        <v>7.63</v>
      </c>
      <c r="K156" s="2">
        <v>0.11</v>
      </c>
      <c r="L156" s="2">
        <v>39.020000000000003</v>
      </c>
      <c r="M156" s="2">
        <v>0.26215559999999999</v>
      </c>
      <c r="N156" s="2">
        <v>3.12</v>
      </c>
      <c r="O156" s="2">
        <v>0.28999999999999998</v>
      </c>
      <c r="P156" s="3">
        <v>0.01</v>
      </c>
      <c r="Q156" s="2">
        <v>0.01</v>
      </c>
      <c r="R156" s="2">
        <v>100.45658599999999</v>
      </c>
      <c r="S156" s="1"/>
      <c r="T156" s="1"/>
      <c r="U156" s="1"/>
      <c r="V156" s="1"/>
      <c r="W156" s="1"/>
      <c r="X156" s="1"/>
      <c r="Y156" s="1"/>
      <c r="Z156" s="1">
        <v>15.4</v>
      </c>
      <c r="AA156" s="1"/>
      <c r="AB156" s="1">
        <v>3520</v>
      </c>
      <c r="AC156" s="1"/>
      <c r="AD156" s="1">
        <v>2060</v>
      </c>
      <c r="AE156" s="1"/>
      <c r="AF156" s="1"/>
      <c r="AG156" s="1"/>
      <c r="AH156" s="1"/>
      <c r="AI156" s="1"/>
      <c r="AJ156" s="1"/>
      <c r="AK156" s="1"/>
      <c r="AL156" s="1">
        <v>1.4999999999999999E-2</v>
      </c>
      <c r="AM156" s="1">
        <v>10.199999999999999</v>
      </c>
      <c r="AN156" s="1"/>
      <c r="AO156" s="1"/>
      <c r="AP156" s="1"/>
      <c r="AQ156" s="1"/>
      <c r="AR156" s="1"/>
      <c r="AS156" s="1"/>
      <c r="AT156" s="1"/>
      <c r="AU156" s="1"/>
      <c r="AV156" s="1"/>
      <c r="AW156" s="1"/>
      <c r="AX156" s="1"/>
      <c r="AY156" s="1"/>
      <c r="AZ156" s="1"/>
      <c r="BA156" s="1"/>
      <c r="BB156" s="1"/>
      <c r="BC156" s="1"/>
      <c r="BD156" s="1">
        <v>0.151</v>
      </c>
      <c r="BE156" s="1"/>
      <c r="BF156" s="1"/>
      <c r="BG156" s="1">
        <v>0.65600000000000003</v>
      </c>
      <c r="BH156" s="1">
        <v>0.27</v>
      </c>
      <c r="BI156" s="1">
        <v>0.112</v>
      </c>
      <c r="BJ156" s="1"/>
      <c r="BK156" s="1"/>
      <c r="BP156" s="9">
        <v>0.33</v>
      </c>
      <c r="BQ156" s="9">
        <v>5.5E-2</v>
      </c>
      <c r="CD156" s="9">
        <v>0.22</v>
      </c>
    </row>
    <row r="157" spans="1:82" ht="12.75">
      <c r="B157" s="5" t="s">
        <v>1169</v>
      </c>
      <c r="C157" s="4" t="s">
        <v>801</v>
      </c>
      <c r="D157" s="2">
        <v>45.59</v>
      </c>
      <c r="E157" s="2">
        <v>0.11</v>
      </c>
      <c r="F157" s="2">
        <v>3.36</v>
      </c>
      <c r="G157" s="2">
        <v>0.44135790000000003</v>
      </c>
      <c r="H157" s="2"/>
      <c r="I157" s="2">
        <v>7.73</v>
      </c>
      <c r="J157" s="2">
        <f t="shared" si="11"/>
        <v>7.73</v>
      </c>
      <c r="K157" s="2">
        <v>0.12</v>
      </c>
      <c r="L157" s="2">
        <v>39.61</v>
      </c>
      <c r="M157" s="2">
        <v>0.27360899999999999</v>
      </c>
      <c r="N157" s="2">
        <v>2.92</v>
      </c>
      <c r="O157" s="2">
        <v>0.28999999999999998</v>
      </c>
      <c r="P157" s="3"/>
      <c r="Q157" s="2"/>
      <c r="R157" s="2">
        <v>100.44496690000001</v>
      </c>
      <c r="S157" s="1"/>
      <c r="T157" s="1"/>
      <c r="U157" s="1"/>
      <c r="V157" s="1"/>
      <c r="W157" s="1"/>
      <c r="X157" s="1"/>
      <c r="Y157" s="1"/>
      <c r="Z157" s="1">
        <v>14.1</v>
      </c>
      <c r="AA157" s="1"/>
      <c r="AB157" s="1">
        <v>3020</v>
      </c>
      <c r="AC157" s="1"/>
      <c r="AD157" s="1">
        <v>2150</v>
      </c>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v>9.9000000000000005E-2</v>
      </c>
      <c r="BE157" s="1"/>
      <c r="BF157" s="1"/>
      <c r="BG157" s="1"/>
      <c r="BH157" s="1">
        <v>0.19900000000000001</v>
      </c>
      <c r="BI157" s="1">
        <v>7.9000000000000001E-2</v>
      </c>
      <c r="BJ157" s="1"/>
      <c r="BK157" s="1"/>
      <c r="BP157" s="9">
        <v>0.32</v>
      </c>
      <c r="BQ157" s="9">
        <v>5.8000000000000003E-2</v>
      </c>
      <c r="BR157" s="9">
        <v>0.15</v>
      </c>
      <c r="CD157" s="9">
        <v>0.2</v>
      </c>
    </row>
    <row r="158" spans="1:82" ht="12.75">
      <c r="B158" s="5" t="s">
        <v>1168</v>
      </c>
      <c r="C158" s="4" t="s">
        <v>801</v>
      </c>
      <c r="D158" s="2">
        <v>44.32</v>
      </c>
      <c r="E158" s="2">
        <v>0.15</v>
      </c>
      <c r="F158" s="2">
        <v>3.25</v>
      </c>
      <c r="G158" s="2">
        <v>0.41797470000000003</v>
      </c>
      <c r="H158" s="2"/>
      <c r="I158" s="2">
        <v>8.26</v>
      </c>
      <c r="J158" s="2">
        <f t="shared" si="11"/>
        <v>8.26</v>
      </c>
      <c r="K158" s="2">
        <v>0.12</v>
      </c>
      <c r="L158" s="2">
        <v>39.5</v>
      </c>
      <c r="M158" s="2">
        <v>0.25961040000000002</v>
      </c>
      <c r="N158" s="2">
        <v>3.04</v>
      </c>
      <c r="O158" s="2">
        <v>0.28799999999999998</v>
      </c>
      <c r="P158" s="3"/>
      <c r="Q158" s="2">
        <v>0.01</v>
      </c>
      <c r="R158" s="2">
        <v>99.615585100000004</v>
      </c>
      <c r="S158" s="1"/>
      <c r="T158" s="1"/>
      <c r="U158" s="1"/>
      <c r="V158" s="1"/>
      <c r="W158" s="1"/>
      <c r="X158" s="1"/>
      <c r="Y158" s="1"/>
      <c r="Z158" s="1">
        <v>14.7</v>
      </c>
      <c r="AA158" s="1"/>
      <c r="AB158" s="1">
        <v>2860</v>
      </c>
      <c r="AC158" s="1"/>
      <c r="AD158" s="1">
        <v>2040</v>
      </c>
      <c r="AE158" s="1"/>
      <c r="AF158" s="1"/>
      <c r="AG158" s="1"/>
      <c r="AH158" s="1"/>
      <c r="AI158" s="1"/>
      <c r="AJ158" s="1"/>
      <c r="AK158" s="1"/>
      <c r="AL158" s="1">
        <v>6.8000000000000005E-2</v>
      </c>
      <c r="AM158" s="1">
        <v>8.77</v>
      </c>
      <c r="AN158" s="1"/>
      <c r="AO158" s="1"/>
      <c r="AP158" s="1"/>
      <c r="AQ158" s="1"/>
      <c r="AR158" s="1"/>
      <c r="AS158" s="1"/>
      <c r="AT158" s="1"/>
      <c r="AU158" s="1"/>
      <c r="AV158" s="1"/>
      <c r="AW158" s="1"/>
      <c r="AX158" s="1"/>
      <c r="AY158" s="1"/>
      <c r="AZ158" s="1"/>
      <c r="BA158" s="1"/>
      <c r="BB158" s="1"/>
      <c r="BC158" s="1"/>
      <c r="BD158" s="1">
        <v>0.88</v>
      </c>
      <c r="BE158" s="1">
        <v>2.6</v>
      </c>
      <c r="BF158" s="1"/>
      <c r="BG158" s="1">
        <v>2.14</v>
      </c>
      <c r="BH158" s="1">
        <v>0.503</v>
      </c>
      <c r="BI158" s="1">
        <v>0.152</v>
      </c>
      <c r="BJ158" s="1"/>
      <c r="BK158" s="1"/>
      <c r="BP158" s="9">
        <v>0.36</v>
      </c>
      <c r="BQ158" s="9">
        <v>6.3E-2</v>
      </c>
      <c r="BR158" s="9">
        <v>0.19</v>
      </c>
      <c r="CD158" s="9">
        <v>0.21</v>
      </c>
    </row>
    <row r="159" spans="1:82" ht="12.75">
      <c r="B159" s="5" t="s">
        <v>1167</v>
      </c>
      <c r="C159" s="4" t="s">
        <v>801</v>
      </c>
      <c r="D159" s="2">
        <v>45.24</v>
      </c>
      <c r="E159" s="2">
        <v>0.12</v>
      </c>
      <c r="F159" s="2">
        <v>3.7</v>
      </c>
      <c r="G159" s="2">
        <v>0.43843500000000002</v>
      </c>
      <c r="H159" s="2"/>
      <c r="I159" s="2">
        <v>7.87</v>
      </c>
      <c r="J159" s="2">
        <f t="shared" si="11"/>
        <v>7.87</v>
      </c>
      <c r="K159" s="2">
        <v>0.11</v>
      </c>
      <c r="L159" s="2">
        <v>39.21</v>
      </c>
      <c r="M159" s="2">
        <v>0.25324740000000001</v>
      </c>
      <c r="N159" s="2">
        <v>3.04</v>
      </c>
      <c r="O159" s="2">
        <v>0.29099999999999998</v>
      </c>
      <c r="P159" s="3"/>
      <c r="Q159" s="2"/>
      <c r="R159" s="2">
        <v>100.27268239999999</v>
      </c>
      <c r="S159" s="1"/>
      <c r="T159" s="1"/>
      <c r="U159" s="1"/>
      <c r="V159" s="1"/>
      <c r="W159" s="1"/>
      <c r="X159" s="1"/>
      <c r="Y159" s="1"/>
      <c r="Z159" s="1">
        <v>15</v>
      </c>
      <c r="AA159" s="1"/>
      <c r="AB159" s="1">
        <v>3000</v>
      </c>
      <c r="AC159" s="1"/>
      <c r="AD159" s="1">
        <v>1990</v>
      </c>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v>9.0999999999999998E-2</v>
      </c>
      <c r="BE159" s="1">
        <v>0.63</v>
      </c>
      <c r="BF159" s="1"/>
      <c r="BG159" s="1"/>
      <c r="BH159" s="1">
        <v>0.23100000000000001</v>
      </c>
      <c r="BI159" s="1">
        <v>9.5000000000000001E-2</v>
      </c>
      <c r="BJ159" s="1"/>
      <c r="BK159" s="1"/>
      <c r="BP159" s="9">
        <v>0.34</v>
      </c>
      <c r="BQ159" s="9">
        <v>6.0999999999999999E-2</v>
      </c>
      <c r="BR159" s="9">
        <v>0.14000000000000001</v>
      </c>
      <c r="CD159" s="9">
        <v>0.18</v>
      </c>
    </row>
    <row r="160" spans="1:82" ht="12.75">
      <c r="B160" s="5" t="s">
        <v>1166</v>
      </c>
      <c r="C160" s="4" t="s">
        <v>801</v>
      </c>
      <c r="D160" s="2">
        <v>45.83</v>
      </c>
      <c r="E160" s="2">
        <v>0.09</v>
      </c>
      <c r="F160" s="2">
        <v>3.47</v>
      </c>
      <c r="G160" s="2">
        <v>0.40628310000000001</v>
      </c>
      <c r="H160" s="2"/>
      <c r="I160" s="2">
        <v>8</v>
      </c>
      <c r="J160" s="2">
        <f t="shared" si="11"/>
        <v>8</v>
      </c>
      <c r="K160" s="2">
        <v>0.11</v>
      </c>
      <c r="L160" s="2">
        <v>38.700000000000003</v>
      </c>
      <c r="M160" s="2">
        <v>0.25961040000000002</v>
      </c>
      <c r="N160" s="2">
        <v>3.01</v>
      </c>
      <c r="O160" s="2">
        <v>0.3</v>
      </c>
      <c r="P160" s="3">
        <v>0.01</v>
      </c>
      <c r="Q160" s="2"/>
      <c r="R160" s="2">
        <v>100.18589349999999</v>
      </c>
      <c r="S160" s="1"/>
      <c r="T160" s="1"/>
      <c r="U160" s="1"/>
      <c r="V160" s="1"/>
      <c r="W160" s="1"/>
      <c r="X160" s="1"/>
      <c r="Y160" s="1"/>
      <c r="Z160" s="1">
        <v>14.9</v>
      </c>
      <c r="AA160" s="1"/>
      <c r="AB160" s="1">
        <v>2780</v>
      </c>
      <c r="AC160" s="1"/>
      <c r="AD160" s="1">
        <v>2040</v>
      </c>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v>2.8000000000000001E-2</v>
      </c>
      <c r="BE160" s="1"/>
      <c r="BF160" s="1"/>
      <c r="BG160" s="1"/>
      <c r="BH160" s="1">
        <v>0.14000000000000001</v>
      </c>
      <c r="BI160" s="1">
        <v>6.7000000000000004E-2</v>
      </c>
      <c r="BJ160" s="1"/>
      <c r="BK160" s="1"/>
      <c r="BP160" s="9">
        <v>0.34</v>
      </c>
      <c r="BQ160" s="9">
        <v>6.2E-2</v>
      </c>
      <c r="BR160" s="9">
        <v>0.1</v>
      </c>
      <c r="CD160" s="9">
        <v>0.22</v>
      </c>
    </row>
    <row r="161" spans="1:83" ht="12.75">
      <c r="B161" s="5"/>
      <c r="C161" s="4"/>
      <c r="D161" s="2"/>
      <c r="E161" s="2"/>
      <c r="F161" s="2"/>
      <c r="G161" s="2"/>
      <c r="H161" s="2"/>
      <c r="I161" s="2"/>
      <c r="J161" s="2"/>
      <c r="K161" s="2"/>
      <c r="L161" s="2"/>
      <c r="M161" s="2"/>
      <c r="N161" s="2"/>
      <c r="O161" s="2"/>
      <c r="P161" s="3"/>
      <c r="Q161" s="2"/>
      <c r="R161" s="2"/>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row>
    <row r="162" spans="1:83" ht="12.75">
      <c r="A162" s="7" t="s">
        <v>1165</v>
      </c>
      <c r="B162" s="5" t="s">
        <v>1164</v>
      </c>
      <c r="C162" s="4" t="s">
        <v>801</v>
      </c>
      <c r="D162" s="2">
        <v>44.49</v>
      </c>
      <c r="E162" s="2">
        <v>0.11</v>
      </c>
      <c r="F162" s="2">
        <v>3.1</v>
      </c>
      <c r="G162" s="2">
        <v>0.4004373</v>
      </c>
      <c r="H162" s="2"/>
      <c r="I162" s="2">
        <v>8.9</v>
      </c>
      <c r="J162" s="2">
        <f>(0.8998*H162)+I162</f>
        <v>8.9</v>
      </c>
      <c r="K162" s="2">
        <v>0.17</v>
      </c>
      <c r="L162" s="2">
        <v>38.24</v>
      </c>
      <c r="M162" s="2">
        <v>0.28633500000000001</v>
      </c>
      <c r="N162" s="2">
        <v>2.5</v>
      </c>
      <c r="O162" s="2">
        <v>0.36</v>
      </c>
      <c r="P162" s="3">
        <v>0.01</v>
      </c>
      <c r="Q162" s="2">
        <v>0.02</v>
      </c>
      <c r="R162" s="2">
        <v>98.586772299999993</v>
      </c>
      <c r="S162" s="1"/>
      <c r="T162" s="1"/>
      <c r="U162" s="1"/>
      <c r="V162" s="1"/>
      <c r="W162" s="1"/>
      <c r="X162" s="1"/>
      <c r="Y162" s="1"/>
      <c r="Z162" s="1"/>
      <c r="AA162" s="1">
        <v>64</v>
      </c>
      <c r="AB162" s="1">
        <v>2740</v>
      </c>
      <c r="AC162" s="1"/>
      <c r="AD162" s="1">
        <v>2250</v>
      </c>
      <c r="AE162" s="1">
        <v>35</v>
      </c>
      <c r="AF162" s="1">
        <v>52</v>
      </c>
      <c r="AG162" s="1"/>
      <c r="AH162" s="1"/>
      <c r="AI162" s="1"/>
      <c r="AJ162" s="1"/>
      <c r="AK162" s="1"/>
      <c r="AL162" s="1"/>
      <c r="AM162" s="1">
        <v>8</v>
      </c>
      <c r="AN162" s="1">
        <v>4</v>
      </c>
      <c r="AO162" s="1">
        <v>5</v>
      </c>
      <c r="AP162" s="1"/>
      <c r="AQ162" s="1"/>
      <c r="AR162" s="1"/>
      <c r="AS162" s="1"/>
      <c r="AT162" s="1"/>
      <c r="AU162" s="1"/>
      <c r="AV162" s="1"/>
      <c r="AW162" s="1"/>
      <c r="AX162" s="1"/>
      <c r="AY162" s="1"/>
      <c r="AZ162" s="1"/>
      <c r="BA162" s="1"/>
      <c r="BB162" s="1"/>
      <c r="BC162" s="1">
        <v>2</v>
      </c>
      <c r="BD162" s="1"/>
      <c r="BE162" s="1"/>
      <c r="BF162" s="1"/>
      <c r="BG162" s="1"/>
      <c r="BH162" s="1"/>
      <c r="BI162" s="1"/>
      <c r="BJ162" s="1"/>
      <c r="BK162" s="1"/>
    </row>
    <row r="163" spans="1:83" ht="12.75">
      <c r="B163" s="5" t="s">
        <v>1163</v>
      </c>
      <c r="C163" s="4" t="s">
        <v>801</v>
      </c>
      <c r="D163" s="2">
        <v>43.84</v>
      </c>
      <c r="E163" s="2">
        <v>0.1</v>
      </c>
      <c r="F163" s="2">
        <v>3.28</v>
      </c>
      <c r="G163" s="2">
        <v>0.38874570000000003</v>
      </c>
      <c r="H163" s="2"/>
      <c r="I163" s="2">
        <v>8.67</v>
      </c>
      <c r="J163" s="2">
        <f>(0.8998*H163)+I163</f>
        <v>8.67</v>
      </c>
      <c r="K163" s="2">
        <v>0.15</v>
      </c>
      <c r="L163" s="2">
        <v>37.659999999999997</v>
      </c>
      <c r="M163" s="2">
        <v>0.279972</v>
      </c>
      <c r="N163" s="2">
        <v>3.2</v>
      </c>
      <c r="O163" s="2">
        <v>0.37</v>
      </c>
      <c r="P163" s="3"/>
      <c r="Q163" s="2">
        <v>0.01</v>
      </c>
      <c r="R163" s="2">
        <v>97.948717699999989</v>
      </c>
      <c r="S163" s="1"/>
      <c r="T163" s="1"/>
      <c r="U163" s="1"/>
      <c r="V163" s="1"/>
      <c r="W163" s="1"/>
      <c r="X163" s="1"/>
      <c r="Y163" s="1"/>
      <c r="Z163" s="1"/>
      <c r="AA163" s="1">
        <v>75</v>
      </c>
      <c r="AB163" s="1">
        <v>2660</v>
      </c>
      <c r="AC163" s="1"/>
      <c r="AD163" s="1">
        <v>2200</v>
      </c>
      <c r="AE163" s="1">
        <v>35</v>
      </c>
      <c r="AF163" s="1">
        <v>51</v>
      </c>
      <c r="AG163" s="1"/>
      <c r="AH163" s="1"/>
      <c r="AI163" s="1"/>
      <c r="AJ163" s="1"/>
      <c r="AK163" s="1"/>
      <c r="AL163" s="1"/>
      <c r="AM163" s="1">
        <v>8</v>
      </c>
      <c r="AN163" s="1">
        <v>4</v>
      </c>
      <c r="AO163" s="1">
        <v>4</v>
      </c>
      <c r="AP163" s="1"/>
      <c r="AQ163" s="1"/>
      <c r="AR163" s="1"/>
      <c r="AS163" s="1"/>
      <c r="AT163" s="1"/>
      <c r="AU163" s="1"/>
      <c r="AV163" s="1"/>
      <c r="AW163" s="1"/>
      <c r="AX163" s="1"/>
      <c r="AY163" s="1"/>
      <c r="AZ163" s="1"/>
      <c r="BA163" s="1"/>
      <c r="BB163" s="1"/>
      <c r="BC163" s="1">
        <v>4</v>
      </c>
      <c r="BD163" s="1"/>
      <c r="BE163" s="1"/>
      <c r="BF163" s="1"/>
      <c r="BG163" s="1"/>
      <c r="BH163" s="1"/>
      <c r="BI163" s="1"/>
      <c r="BJ163" s="1"/>
      <c r="BK163" s="1"/>
    </row>
    <row r="164" spans="1:83" ht="12.75">
      <c r="B164" s="5"/>
      <c r="C164" s="4"/>
      <c r="D164" s="2"/>
      <c r="E164" s="2"/>
      <c r="F164" s="2"/>
      <c r="G164" s="2"/>
      <c r="H164" s="2"/>
      <c r="I164" s="2"/>
      <c r="J164" s="2"/>
      <c r="K164" s="2"/>
      <c r="L164" s="2"/>
      <c r="M164" s="2"/>
      <c r="N164" s="2"/>
      <c r="O164" s="2"/>
      <c r="P164" s="3"/>
      <c r="Q164" s="2"/>
      <c r="R164" s="2"/>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row>
    <row r="165" spans="1:83" ht="12.75">
      <c r="A165" s="7" t="s">
        <v>1162</v>
      </c>
      <c r="B165" s="5" t="s">
        <v>1161</v>
      </c>
      <c r="C165" s="4" t="s">
        <v>801</v>
      </c>
      <c r="D165" s="2">
        <v>45.91</v>
      </c>
      <c r="E165" s="2">
        <f>1.66806*0.1193</f>
        <v>0.19899955800000002</v>
      </c>
      <c r="F165" s="2">
        <v>4.91</v>
      </c>
      <c r="G165" s="2">
        <v>0.39488379000000001</v>
      </c>
      <c r="H165" s="2"/>
      <c r="I165" s="2">
        <v>7.93</v>
      </c>
      <c r="J165" s="2">
        <f t="shared" ref="J165:J198" si="12">(0.8998*H165)+I165</f>
        <v>7.93</v>
      </c>
      <c r="K165" s="2">
        <v>0.16</v>
      </c>
      <c r="L165" s="2">
        <v>35.17</v>
      </c>
      <c r="M165" s="2">
        <v>0.2188872</v>
      </c>
      <c r="N165" s="2">
        <v>4.79</v>
      </c>
      <c r="O165" s="2">
        <v>0.23</v>
      </c>
      <c r="P165" s="3">
        <v>0.01</v>
      </c>
      <c r="Q165" s="2">
        <v>0.01</v>
      </c>
      <c r="R165" s="2">
        <v>99.932770547999979</v>
      </c>
      <c r="S165" s="1"/>
      <c r="T165" s="1"/>
      <c r="U165" s="1"/>
      <c r="V165" s="1"/>
      <c r="W165" s="1"/>
      <c r="X165" s="1"/>
      <c r="Y165" s="1"/>
      <c r="Z165" s="1">
        <v>18.5</v>
      </c>
      <c r="AA165" s="1">
        <v>85</v>
      </c>
      <c r="AB165" s="1">
        <v>2702</v>
      </c>
      <c r="AC165" s="1"/>
      <c r="AD165" s="1">
        <v>1720</v>
      </c>
      <c r="AE165" s="1">
        <v>6</v>
      </c>
      <c r="AF165" s="1">
        <v>55</v>
      </c>
      <c r="AG165" s="1">
        <v>3</v>
      </c>
      <c r="AH165" s="1"/>
      <c r="AI165" s="1"/>
      <c r="AJ165" s="1"/>
      <c r="AK165" s="1"/>
      <c r="AL165" s="1">
        <v>0.15</v>
      </c>
      <c r="AM165" s="1">
        <v>20.2</v>
      </c>
      <c r="AN165" s="1">
        <v>8</v>
      </c>
      <c r="AO165" s="1">
        <v>14</v>
      </c>
      <c r="AP165" s="1"/>
      <c r="AQ165" s="1"/>
      <c r="AR165" s="1"/>
      <c r="AS165" s="1"/>
      <c r="AT165" s="1"/>
      <c r="AU165" s="1"/>
      <c r="AV165" s="1"/>
      <c r="AW165" s="1"/>
      <c r="AX165" s="1"/>
      <c r="AY165" s="1"/>
      <c r="AZ165" s="1"/>
      <c r="BA165" s="1"/>
      <c r="BB165" s="1"/>
      <c r="BC165" s="1">
        <v>6</v>
      </c>
      <c r="BD165" s="1">
        <v>0.43</v>
      </c>
      <c r="BE165" s="1">
        <v>3.6</v>
      </c>
      <c r="BF165" s="1"/>
      <c r="BG165" s="1">
        <v>1.37</v>
      </c>
      <c r="BH165" s="1">
        <v>0.52200000000000002</v>
      </c>
      <c r="BI165" s="1">
        <v>0.23</v>
      </c>
      <c r="BJ165" s="1"/>
      <c r="BK165" s="1">
        <v>0.128</v>
      </c>
      <c r="BM165" s="9">
        <v>0.24199999999999999</v>
      </c>
      <c r="BP165" s="9">
        <v>0.66</v>
      </c>
      <c r="BR165" s="9">
        <v>0.4</v>
      </c>
      <c r="BS165" s="9">
        <v>0.23</v>
      </c>
      <c r="CE165" s="9">
        <v>0.05</v>
      </c>
    </row>
    <row r="166" spans="1:83" ht="12.75">
      <c r="B166" s="5" t="s">
        <v>1160</v>
      </c>
      <c r="C166" s="4" t="s">
        <v>801</v>
      </c>
      <c r="D166" s="2">
        <v>46.46</v>
      </c>
      <c r="E166" s="2">
        <f>1.66806*0.106</f>
        <v>0.17681436</v>
      </c>
      <c r="F166" s="2">
        <v>5.82</v>
      </c>
      <c r="G166" s="2">
        <v>0.44720370000000004</v>
      </c>
      <c r="H166" s="2"/>
      <c r="I166" s="2">
        <v>8.23</v>
      </c>
      <c r="J166" s="2">
        <f t="shared" si="12"/>
        <v>8.23</v>
      </c>
      <c r="K166" s="2">
        <v>0.14000000000000001</v>
      </c>
      <c r="L166" s="2">
        <v>34.54</v>
      </c>
      <c r="M166" s="2">
        <v>0.20794283999999999</v>
      </c>
      <c r="N166" s="2">
        <v>4.75</v>
      </c>
      <c r="O166" s="2">
        <v>0.61</v>
      </c>
      <c r="P166" s="3">
        <v>0.01</v>
      </c>
      <c r="Q166" s="2">
        <v>0.03</v>
      </c>
      <c r="R166" s="2">
        <v>101.4219609</v>
      </c>
      <c r="S166" s="1"/>
      <c r="T166" s="1"/>
      <c r="U166" s="1"/>
      <c r="V166" s="1"/>
      <c r="W166" s="1"/>
      <c r="X166" s="1"/>
      <c r="Y166" s="1"/>
      <c r="Z166" s="1"/>
      <c r="AA166" s="1">
        <v>102</v>
      </c>
      <c r="AB166" s="1">
        <v>3060</v>
      </c>
      <c r="AC166" s="1"/>
      <c r="AD166" s="1">
        <v>1634</v>
      </c>
      <c r="AE166" s="1">
        <v>14</v>
      </c>
      <c r="AF166" s="1">
        <v>68</v>
      </c>
      <c r="AG166" s="1">
        <v>3.5</v>
      </c>
      <c r="AH166" s="1"/>
      <c r="AI166" s="1"/>
      <c r="AJ166" s="1"/>
      <c r="AK166" s="1"/>
      <c r="AL166" s="1">
        <v>0.39</v>
      </c>
      <c r="AM166" s="1">
        <v>44</v>
      </c>
      <c r="AN166" s="1">
        <v>10</v>
      </c>
      <c r="AO166" s="1">
        <v>31</v>
      </c>
      <c r="AP166" s="1">
        <v>1</v>
      </c>
      <c r="AQ166" s="1"/>
      <c r="AR166" s="1"/>
      <c r="AS166" s="1"/>
      <c r="AT166" s="1"/>
      <c r="AU166" s="1"/>
      <c r="AV166" s="1"/>
      <c r="AW166" s="1"/>
      <c r="AX166" s="1"/>
      <c r="AY166" s="1"/>
      <c r="AZ166" s="1"/>
      <c r="BA166" s="1"/>
      <c r="BB166" s="1"/>
      <c r="BC166" s="1">
        <v>10</v>
      </c>
      <c r="BD166" s="1"/>
      <c r="BE166" s="1"/>
      <c r="BF166" s="1"/>
      <c r="BG166" s="1"/>
      <c r="BH166" s="1"/>
      <c r="BI166" s="1"/>
      <c r="BJ166" s="1"/>
      <c r="BK166" s="1"/>
    </row>
    <row r="167" spans="1:83" ht="12.75">
      <c r="B167" s="5" t="s">
        <v>1159</v>
      </c>
      <c r="C167" s="4" t="s">
        <v>801</v>
      </c>
      <c r="D167" s="2">
        <v>45.12</v>
      </c>
      <c r="E167" s="2">
        <f>1.66806*0.0318</f>
        <v>5.3044308000000005E-2</v>
      </c>
      <c r="F167" s="2">
        <v>0.89</v>
      </c>
      <c r="G167" s="2">
        <v>0.41417493</v>
      </c>
      <c r="H167" s="2"/>
      <c r="I167" s="2">
        <v>8.7100000000000009</v>
      </c>
      <c r="J167" s="2">
        <f t="shared" si="12"/>
        <v>8.7100000000000009</v>
      </c>
      <c r="K167" s="2">
        <v>0.13</v>
      </c>
      <c r="L167" s="2">
        <v>44.63</v>
      </c>
      <c r="M167" s="2">
        <v>0.31713192000000001</v>
      </c>
      <c r="N167" s="2">
        <v>0.85</v>
      </c>
      <c r="O167" s="2">
        <v>0.18</v>
      </c>
      <c r="P167" s="3"/>
      <c r="Q167" s="2">
        <v>0.01</v>
      </c>
      <c r="R167" s="2">
        <v>101.304351158</v>
      </c>
      <c r="S167" s="1"/>
      <c r="T167" s="1"/>
      <c r="U167" s="1"/>
      <c r="V167" s="1"/>
      <c r="W167" s="1"/>
      <c r="X167" s="1"/>
      <c r="Y167" s="1"/>
      <c r="Z167" s="1"/>
      <c r="AA167" s="1">
        <v>32</v>
      </c>
      <c r="AB167" s="1">
        <v>2834</v>
      </c>
      <c r="AC167" s="1"/>
      <c r="AD167" s="1">
        <v>2492</v>
      </c>
      <c r="AE167" s="1">
        <v>10</v>
      </c>
      <c r="AF167" s="1">
        <v>59</v>
      </c>
      <c r="AG167" s="1">
        <v>1</v>
      </c>
      <c r="AH167" s="1"/>
      <c r="AI167" s="1"/>
      <c r="AJ167" s="1"/>
      <c r="AK167" s="1"/>
      <c r="AL167" s="1">
        <v>0.08</v>
      </c>
      <c r="AM167" s="1">
        <v>16.7</v>
      </c>
      <c r="AN167" s="1"/>
      <c r="AO167" s="1">
        <v>10</v>
      </c>
      <c r="AP167" s="1"/>
      <c r="AQ167" s="1"/>
      <c r="AR167" s="1"/>
      <c r="AS167" s="1"/>
      <c r="AT167" s="1"/>
      <c r="AU167" s="1"/>
      <c r="AV167" s="1"/>
      <c r="AW167" s="1"/>
      <c r="AX167" s="1"/>
      <c r="AY167" s="1"/>
      <c r="AZ167" s="1"/>
      <c r="BA167" s="1"/>
      <c r="BB167" s="1"/>
      <c r="BC167" s="1">
        <v>11</v>
      </c>
      <c r="BD167" s="1"/>
      <c r="BE167" s="1"/>
      <c r="BF167" s="1"/>
      <c r="BG167" s="1"/>
      <c r="BH167" s="1"/>
      <c r="BI167" s="1"/>
      <c r="BJ167" s="1"/>
      <c r="BK167" s="1"/>
    </row>
    <row r="168" spans="1:83" ht="12.75">
      <c r="B168" s="5" t="s">
        <v>1158</v>
      </c>
      <c r="C168" s="4" t="s">
        <v>801</v>
      </c>
      <c r="D168" s="2">
        <v>43.5</v>
      </c>
      <c r="E168" s="2">
        <f>1.66806*0.0173</f>
        <v>2.8857437999999999E-2</v>
      </c>
      <c r="F168" s="2">
        <v>1.17</v>
      </c>
      <c r="G168" s="2">
        <v>0.435658245</v>
      </c>
      <c r="H168" s="2"/>
      <c r="I168" s="2">
        <v>8.4</v>
      </c>
      <c r="J168" s="2">
        <f t="shared" si="12"/>
        <v>8.4</v>
      </c>
      <c r="K168" s="2">
        <v>0.18</v>
      </c>
      <c r="L168" s="2">
        <v>45.45</v>
      </c>
      <c r="M168" s="2">
        <v>0.33647544000000001</v>
      </c>
      <c r="N168" s="2">
        <v>0.93</v>
      </c>
      <c r="O168" s="2">
        <v>0.18</v>
      </c>
      <c r="P168" s="3"/>
      <c r="Q168" s="2">
        <v>0.01</v>
      </c>
      <c r="R168" s="2">
        <v>100.620991123</v>
      </c>
      <c r="S168" s="1"/>
      <c r="T168" s="1"/>
      <c r="U168" s="1"/>
      <c r="V168" s="1"/>
      <c r="W168" s="1"/>
      <c r="X168" s="1"/>
      <c r="Y168" s="1"/>
      <c r="Z168" s="1"/>
      <c r="AA168" s="1">
        <v>34</v>
      </c>
      <c r="AB168" s="1">
        <v>2981</v>
      </c>
      <c r="AC168" s="1"/>
      <c r="AD168" s="1">
        <v>2644</v>
      </c>
      <c r="AE168" s="1">
        <v>8</v>
      </c>
      <c r="AF168" s="1">
        <v>53</v>
      </c>
      <c r="AG168" s="1">
        <v>1</v>
      </c>
      <c r="AH168" s="1"/>
      <c r="AI168" s="1"/>
      <c r="AJ168" s="1"/>
      <c r="AK168" s="1"/>
      <c r="AL168" s="1">
        <v>0.11</v>
      </c>
      <c r="AM168" s="1">
        <v>12.8</v>
      </c>
      <c r="AN168" s="1"/>
      <c r="AO168" s="1">
        <v>3</v>
      </c>
      <c r="AP168" s="1">
        <v>1</v>
      </c>
      <c r="AQ168" s="1"/>
      <c r="AR168" s="1"/>
      <c r="AS168" s="1"/>
      <c r="AT168" s="1"/>
      <c r="AU168" s="1"/>
      <c r="AV168" s="1"/>
      <c r="AW168" s="1"/>
      <c r="AX168" s="1"/>
      <c r="AY168" s="1"/>
      <c r="AZ168" s="1"/>
      <c r="BA168" s="1"/>
      <c r="BB168" s="1"/>
      <c r="BC168" s="1">
        <v>6</v>
      </c>
      <c r="BD168" s="1"/>
      <c r="BE168" s="1"/>
      <c r="BF168" s="1"/>
      <c r="BG168" s="1"/>
      <c r="BH168" s="1"/>
      <c r="BI168" s="1"/>
      <c r="BJ168" s="1"/>
      <c r="BK168" s="1"/>
    </row>
    <row r="169" spans="1:83" ht="12.75">
      <c r="B169" s="5" t="s">
        <v>1157</v>
      </c>
      <c r="C169" s="4" t="s">
        <v>801</v>
      </c>
      <c r="D169" s="2">
        <v>43.64</v>
      </c>
      <c r="E169" s="2">
        <f>1.66806*0.0383</f>
        <v>6.3886698000000006E-2</v>
      </c>
      <c r="F169" s="2">
        <v>1.61</v>
      </c>
      <c r="G169" s="2">
        <v>0.37953856499999999</v>
      </c>
      <c r="H169" s="2"/>
      <c r="I169" s="2">
        <v>8.77</v>
      </c>
      <c r="J169" s="2">
        <f t="shared" si="12"/>
        <v>8.77</v>
      </c>
      <c r="K169" s="2">
        <v>0.15</v>
      </c>
      <c r="L169" s="2">
        <v>43.91</v>
      </c>
      <c r="M169" s="2">
        <v>0.31522302000000002</v>
      </c>
      <c r="N169" s="2">
        <v>1.31</v>
      </c>
      <c r="O169" s="2">
        <v>0.19</v>
      </c>
      <c r="P169" s="3">
        <v>0.01</v>
      </c>
      <c r="Q169" s="2">
        <v>0.01</v>
      </c>
      <c r="R169" s="2">
        <v>100.35864828300001</v>
      </c>
      <c r="S169" s="1"/>
      <c r="T169" s="1"/>
      <c r="U169" s="1"/>
      <c r="V169" s="1"/>
      <c r="W169" s="1"/>
      <c r="X169" s="1"/>
      <c r="Y169" s="1"/>
      <c r="Z169" s="1"/>
      <c r="AA169" s="1">
        <v>41</v>
      </c>
      <c r="AB169" s="1">
        <v>2597</v>
      </c>
      <c r="AC169" s="1"/>
      <c r="AD169" s="1">
        <v>2477</v>
      </c>
      <c r="AE169" s="1">
        <v>9</v>
      </c>
      <c r="AF169" s="1">
        <v>53</v>
      </c>
      <c r="AG169" s="1">
        <v>2</v>
      </c>
      <c r="AH169" s="1"/>
      <c r="AI169" s="1"/>
      <c r="AJ169" s="1"/>
      <c r="AK169" s="1"/>
      <c r="AL169" s="1">
        <v>0.1</v>
      </c>
      <c r="AM169" s="1">
        <v>7.08</v>
      </c>
      <c r="AN169" s="1">
        <v>2</v>
      </c>
      <c r="AO169" s="1">
        <v>4</v>
      </c>
      <c r="AP169" s="1"/>
      <c r="AQ169" s="1"/>
      <c r="AR169" s="1"/>
      <c r="AS169" s="1"/>
      <c r="AT169" s="1"/>
      <c r="AU169" s="1"/>
      <c r="AV169" s="1"/>
      <c r="AW169" s="1"/>
      <c r="AX169" s="1"/>
      <c r="AY169" s="1"/>
      <c r="AZ169" s="1"/>
      <c r="BA169" s="1"/>
      <c r="BB169" s="1"/>
      <c r="BC169" s="1">
        <v>8</v>
      </c>
      <c r="BD169" s="1"/>
      <c r="BE169" s="1"/>
      <c r="BF169" s="1"/>
      <c r="BG169" s="1"/>
      <c r="BH169" s="1"/>
      <c r="BI169" s="1"/>
      <c r="BJ169" s="1"/>
      <c r="BK169" s="1"/>
    </row>
    <row r="170" spans="1:83" ht="12.75">
      <c r="B170" s="5" t="s">
        <v>1156</v>
      </c>
      <c r="C170" s="4" t="s">
        <v>801</v>
      </c>
      <c r="D170" s="2">
        <v>43.85</v>
      </c>
      <c r="E170" s="2">
        <f>1.66806*0.0047</f>
        <v>7.8398820000000011E-3</v>
      </c>
      <c r="F170" s="2">
        <v>0.69</v>
      </c>
      <c r="G170" s="2">
        <v>0.42177447000000001</v>
      </c>
      <c r="H170" s="2"/>
      <c r="I170" s="2">
        <v>7.72</v>
      </c>
      <c r="J170" s="2">
        <f t="shared" si="12"/>
        <v>7.72</v>
      </c>
      <c r="K170" s="2">
        <v>0.13</v>
      </c>
      <c r="L170" s="2">
        <v>45.73</v>
      </c>
      <c r="M170" s="2">
        <v>0.32705820000000002</v>
      </c>
      <c r="N170" s="2">
        <v>0.91</v>
      </c>
      <c r="O170" s="2">
        <v>0.34</v>
      </c>
      <c r="P170" s="3">
        <v>0.05</v>
      </c>
      <c r="Q170" s="2">
        <v>0.05</v>
      </c>
      <c r="R170" s="2">
        <v>100.226672552</v>
      </c>
      <c r="S170" s="1"/>
      <c r="T170" s="1"/>
      <c r="U170" s="1"/>
      <c r="V170" s="1"/>
      <c r="W170" s="1"/>
      <c r="X170" s="1"/>
      <c r="Y170" s="1"/>
      <c r="Z170" s="1">
        <v>6.7</v>
      </c>
      <c r="AA170" s="1">
        <v>30</v>
      </c>
      <c r="AB170" s="1">
        <v>2886</v>
      </c>
      <c r="AC170" s="1"/>
      <c r="AD170" s="1">
        <v>2570</v>
      </c>
      <c r="AE170" s="1">
        <v>3</v>
      </c>
      <c r="AF170" s="1">
        <v>56</v>
      </c>
      <c r="AG170" s="1">
        <v>1</v>
      </c>
      <c r="AH170" s="1"/>
      <c r="AI170" s="1"/>
      <c r="AJ170" s="1"/>
      <c r="AK170" s="1"/>
      <c r="AL170" s="1">
        <v>1.21</v>
      </c>
      <c r="AM170" s="1">
        <v>152</v>
      </c>
      <c r="AN170" s="1">
        <v>4</v>
      </c>
      <c r="AO170" s="1"/>
      <c r="AP170" s="1">
        <v>1</v>
      </c>
      <c r="AQ170" s="1"/>
      <c r="AR170" s="1"/>
      <c r="AS170" s="1"/>
      <c r="AT170" s="1"/>
      <c r="AU170" s="1"/>
      <c r="AV170" s="1"/>
      <c r="AW170" s="1"/>
      <c r="AX170" s="1"/>
      <c r="AY170" s="1"/>
      <c r="AZ170" s="1"/>
      <c r="BA170" s="1"/>
      <c r="BB170" s="1">
        <v>2.8000000000000001E-2</v>
      </c>
      <c r="BC170" s="1">
        <v>68</v>
      </c>
      <c r="BD170" s="1">
        <v>13.8</v>
      </c>
      <c r="BE170" s="1">
        <v>19.399999999999999</v>
      </c>
      <c r="BF170" s="1"/>
      <c r="BG170" s="1">
        <v>5.43</v>
      </c>
      <c r="BH170" s="1">
        <v>0.77100000000000002</v>
      </c>
      <c r="BI170" s="1">
        <v>0.28999999999999998</v>
      </c>
      <c r="BJ170" s="1"/>
      <c r="BK170" s="1">
        <v>0.16400000000000001</v>
      </c>
      <c r="BM170" s="9">
        <v>0.108</v>
      </c>
      <c r="BP170" s="9">
        <v>0.14000000000000001</v>
      </c>
      <c r="BS170" s="9">
        <v>0.23</v>
      </c>
      <c r="CD170" s="9">
        <v>4.6399999999999997</v>
      </c>
      <c r="CE170" s="9">
        <v>0.46</v>
      </c>
    </row>
    <row r="171" spans="1:83" ht="12.75">
      <c r="B171" s="5" t="s">
        <v>1155</v>
      </c>
      <c r="C171" s="4" t="s">
        <v>801</v>
      </c>
      <c r="D171" s="2">
        <v>44.72</v>
      </c>
      <c r="E171" s="2">
        <f>1.66806*0.0325</f>
        <v>5.4211950000000002E-2</v>
      </c>
      <c r="F171" s="2">
        <v>1.73</v>
      </c>
      <c r="G171" s="2">
        <v>0.43901958000000002</v>
      </c>
      <c r="H171" s="2"/>
      <c r="I171" s="2">
        <v>7.88</v>
      </c>
      <c r="J171" s="2">
        <f t="shared" si="12"/>
        <v>7.88</v>
      </c>
      <c r="K171" s="2">
        <v>0.15</v>
      </c>
      <c r="L171" s="2">
        <v>44.2</v>
      </c>
      <c r="M171" s="2">
        <v>0.30020634000000002</v>
      </c>
      <c r="N171" s="2">
        <v>0.7</v>
      </c>
      <c r="O171" s="2">
        <v>0.33</v>
      </c>
      <c r="P171" s="3">
        <v>0.01</v>
      </c>
      <c r="Q171" s="2">
        <v>0.03</v>
      </c>
      <c r="R171" s="2">
        <v>100.54343786999999</v>
      </c>
      <c r="S171" s="1"/>
      <c r="T171" s="1"/>
      <c r="U171" s="1"/>
      <c r="V171" s="1"/>
      <c r="W171" s="1"/>
      <c r="X171" s="1"/>
      <c r="Y171" s="1"/>
      <c r="Z171" s="1"/>
      <c r="AA171" s="1">
        <v>35</v>
      </c>
      <c r="AB171" s="1">
        <v>3004</v>
      </c>
      <c r="AC171" s="1"/>
      <c r="AD171" s="1">
        <v>2359</v>
      </c>
      <c r="AE171" s="1">
        <v>5</v>
      </c>
      <c r="AF171" s="1">
        <v>52</v>
      </c>
      <c r="AG171" s="1">
        <v>1.4</v>
      </c>
      <c r="AH171" s="1"/>
      <c r="AI171" s="1"/>
      <c r="AJ171" s="1"/>
      <c r="AK171" s="1"/>
      <c r="AL171" s="1">
        <v>5</v>
      </c>
      <c r="AM171" s="1">
        <v>76</v>
      </c>
      <c r="AN171" s="1">
        <v>2</v>
      </c>
      <c r="AO171" s="1">
        <v>3</v>
      </c>
      <c r="AP171" s="1"/>
      <c r="AQ171" s="1"/>
      <c r="AR171" s="1"/>
      <c r="AS171" s="1"/>
      <c r="AT171" s="1"/>
      <c r="AU171" s="1"/>
      <c r="AV171" s="1"/>
      <c r="AW171" s="1"/>
      <c r="AX171" s="1"/>
      <c r="AY171" s="1"/>
      <c r="AZ171" s="1"/>
      <c r="BA171" s="1"/>
      <c r="BB171" s="1"/>
      <c r="BC171" s="1">
        <v>30</v>
      </c>
      <c r="BD171" s="1"/>
      <c r="BE171" s="1"/>
      <c r="BF171" s="1"/>
      <c r="BG171" s="1"/>
      <c r="BH171" s="1"/>
      <c r="BI171" s="1"/>
      <c r="BJ171" s="1"/>
      <c r="BK171" s="1"/>
    </row>
    <row r="172" spans="1:83" ht="12.75">
      <c r="B172" s="5" t="s">
        <v>1154</v>
      </c>
      <c r="C172" s="4" t="s">
        <v>799</v>
      </c>
      <c r="D172" s="2">
        <v>44.12</v>
      </c>
      <c r="E172" s="2">
        <f>1.66806*0.0492</f>
        <v>8.2068552000000003E-2</v>
      </c>
      <c r="F172" s="2">
        <v>2.1800000000000002</v>
      </c>
      <c r="G172" s="2">
        <v>0.37208517000000002</v>
      </c>
      <c r="H172" s="2"/>
      <c r="I172" s="2">
        <v>7.76</v>
      </c>
      <c r="J172" s="2">
        <f t="shared" si="12"/>
        <v>7.76</v>
      </c>
      <c r="K172" s="2">
        <v>0.15</v>
      </c>
      <c r="L172" s="2">
        <v>41.88</v>
      </c>
      <c r="M172" s="2">
        <v>0.26826408000000002</v>
      </c>
      <c r="N172" s="2">
        <v>2.4700000000000002</v>
      </c>
      <c r="O172" s="2">
        <v>0.04</v>
      </c>
      <c r="P172" s="3">
        <v>0.01</v>
      </c>
      <c r="Q172" s="2">
        <v>0.01</v>
      </c>
      <c r="R172" s="2">
        <v>99.342417802</v>
      </c>
      <c r="S172" s="1"/>
      <c r="T172" s="1"/>
      <c r="U172" s="1"/>
      <c r="V172" s="1"/>
      <c r="W172" s="1"/>
      <c r="X172" s="1"/>
      <c r="Y172" s="1"/>
      <c r="Z172" s="1">
        <v>12.3</v>
      </c>
      <c r="AA172" s="1">
        <v>61</v>
      </c>
      <c r="AB172" s="1">
        <v>2546</v>
      </c>
      <c r="AC172" s="1"/>
      <c r="AD172" s="1">
        <v>2108</v>
      </c>
      <c r="AE172" s="1">
        <v>5</v>
      </c>
      <c r="AF172" s="1">
        <v>55</v>
      </c>
      <c r="AG172" s="1">
        <v>3</v>
      </c>
      <c r="AH172" s="1"/>
      <c r="AI172" s="1"/>
      <c r="AJ172" s="1"/>
      <c r="AK172" s="1"/>
      <c r="AL172" s="1">
        <v>0.17</v>
      </c>
      <c r="AM172" s="1">
        <v>22.9</v>
      </c>
      <c r="AN172" s="1">
        <v>2</v>
      </c>
      <c r="AO172" s="1">
        <v>5</v>
      </c>
      <c r="AP172" s="1">
        <v>2</v>
      </c>
      <c r="AQ172" s="1"/>
      <c r="AR172" s="1"/>
      <c r="AS172" s="1"/>
      <c r="AT172" s="1"/>
      <c r="AU172" s="1"/>
      <c r="AV172" s="1"/>
      <c r="AW172" s="1"/>
      <c r="AX172" s="1"/>
      <c r="AY172" s="1"/>
      <c r="AZ172" s="1"/>
      <c r="BA172" s="1"/>
      <c r="BB172" s="1"/>
      <c r="BC172" s="1"/>
      <c r="BD172" s="1">
        <v>2.2599999999999998</v>
      </c>
      <c r="BE172" s="1">
        <v>8</v>
      </c>
      <c r="BF172" s="1"/>
      <c r="BG172" s="1">
        <v>4.0599999999999996</v>
      </c>
      <c r="BH172" s="1">
        <v>0.75700000000000001</v>
      </c>
      <c r="BI172" s="1">
        <v>0.2</v>
      </c>
      <c r="BJ172" s="1"/>
      <c r="BK172" s="1">
        <v>7.3999999999999996E-2</v>
      </c>
      <c r="BM172" s="9">
        <v>0.20499999999999999</v>
      </c>
      <c r="BP172" s="9">
        <v>0.23</v>
      </c>
      <c r="BR172" s="9">
        <v>0.14000000000000001</v>
      </c>
      <c r="BS172" s="9">
        <v>0.76</v>
      </c>
      <c r="CD172" s="9">
        <v>0.35</v>
      </c>
      <c r="CE172" s="9">
        <v>0.08</v>
      </c>
    </row>
    <row r="173" spans="1:83" ht="12.75">
      <c r="B173" s="5" t="s">
        <v>1153</v>
      </c>
      <c r="C173" s="4" t="s">
        <v>799</v>
      </c>
      <c r="D173" s="2">
        <v>44.65</v>
      </c>
      <c r="E173" s="2">
        <f>1.66806*0.0029</f>
        <v>4.8373740000000002E-3</v>
      </c>
      <c r="F173" s="2">
        <v>0.57999999999999996</v>
      </c>
      <c r="G173" s="2">
        <v>0.31333487999999998</v>
      </c>
      <c r="H173" s="2"/>
      <c r="I173" s="2">
        <v>7.89</v>
      </c>
      <c r="J173" s="2">
        <f t="shared" si="12"/>
        <v>7.89</v>
      </c>
      <c r="K173" s="2">
        <v>0.1</v>
      </c>
      <c r="L173" s="2">
        <v>45.51</v>
      </c>
      <c r="M173" s="2">
        <v>0.324513</v>
      </c>
      <c r="N173" s="2">
        <v>0.7</v>
      </c>
      <c r="O173" s="2">
        <v>0.13</v>
      </c>
      <c r="P173" s="3">
        <v>0.01</v>
      </c>
      <c r="Q173" s="2">
        <v>0.01</v>
      </c>
      <c r="R173" s="2">
        <v>100.222685254</v>
      </c>
      <c r="S173" s="1"/>
      <c r="T173" s="1"/>
      <c r="U173" s="1"/>
      <c r="V173" s="1"/>
      <c r="W173" s="1"/>
      <c r="X173" s="1"/>
      <c r="Y173" s="1"/>
      <c r="Z173" s="1">
        <v>7.5</v>
      </c>
      <c r="AA173" s="1">
        <v>27</v>
      </c>
      <c r="AB173" s="1">
        <v>2144</v>
      </c>
      <c r="AC173" s="1"/>
      <c r="AD173" s="1">
        <v>2550</v>
      </c>
      <c r="AE173" s="1">
        <v>8</v>
      </c>
      <c r="AF173" s="1">
        <v>55</v>
      </c>
      <c r="AG173" s="1">
        <v>1</v>
      </c>
      <c r="AH173" s="1"/>
      <c r="AI173" s="1"/>
      <c r="AJ173" s="1"/>
      <c r="AK173" s="1"/>
      <c r="AL173" s="1">
        <v>0.14000000000000001</v>
      </c>
      <c r="AM173" s="1">
        <v>21.2</v>
      </c>
      <c r="AN173" s="1">
        <v>2</v>
      </c>
      <c r="AO173" s="1">
        <v>2</v>
      </c>
      <c r="AP173" s="1">
        <v>2</v>
      </c>
      <c r="AQ173" s="1"/>
      <c r="AR173" s="1"/>
      <c r="AS173" s="1"/>
      <c r="AT173" s="1"/>
      <c r="AU173" s="1"/>
      <c r="AV173" s="1"/>
      <c r="AW173" s="1"/>
      <c r="AX173" s="1"/>
      <c r="AY173" s="1"/>
      <c r="AZ173" s="1"/>
      <c r="BA173" s="1"/>
      <c r="BB173" s="1"/>
      <c r="BC173" s="1"/>
      <c r="BD173" s="1">
        <v>2.15</v>
      </c>
      <c r="BE173" s="1">
        <v>2.2999999999999998</v>
      </c>
      <c r="BF173" s="1"/>
      <c r="BG173" s="1">
        <v>1.39</v>
      </c>
      <c r="BH173" s="1">
        <v>0.28199999999999997</v>
      </c>
      <c r="BI173" s="1">
        <v>0.13</v>
      </c>
      <c r="BJ173" s="1"/>
      <c r="BK173" s="1">
        <v>3.3000000000000002E-2</v>
      </c>
      <c r="BM173" s="9">
        <v>7.0000000000000007E-2</v>
      </c>
      <c r="BP173" s="9">
        <v>0.05</v>
      </c>
      <c r="BR173" s="9">
        <v>7.0000000000000007E-2</v>
      </c>
      <c r="BS173" s="9">
        <v>0.28999999999999998</v>
      </c>
      <c r="CD173" s="9">
        <v>0.22</v>
      </c>
      <c r="CE173" s="9">
        <v>0.08</v>
      </c>
    </row>
    <row r="174" spans="1:83" ht="12.75">
      <c r="B174" s="5" t="s">
        <v>1152</v>
      </c>
      <c r="C174" s="4" t="s">
        <v>799</v>
      </c>
      <c r="D174" s="2">
        <v>45.16</v>
      </c>
      <c r="E174" s="2">
        <f>1.66806*0.084</f>
        <v>0.14011704000000003</v>
      </c>
      <c r="F174" s="2">
        <v>3.71</v>
      </c>
      <c r="G174" s="2">
        <v>0.36127044000000003</v>
      </c>
      <c r="H174" s="2"/>
      <c r="I174" s="2">
        <v>8.31</v>
      </c>
      <c r="J174" s="2">
        <f t="shared" si="12"/>
        <v>8.31</v>
      </c>
      <c r="K174" s="2">
        <v>0.22</v>
      </c>
      <c r="L174" s="2">
        <v>36.83</v>
      </c>
      <c r="M174" s="2">
        <v>0.24001236000000001</v>
      </c>
      <c r="N174" s="2">
        <v>3.33</v>
      </c>
      <c r="O174" s="2"/>
      <c r="P174" s="3"/>
      <c r="Q174" s="2">
        <v>0.01</v>
      </c>
      <c r="R174" s="2">
        <v>98.311399839999993</v>
      </c>
      <c r="S174" s="1"/>
      <c r="T174" s="1"/>
      <c r="U174" s="1"/>
      <c r="V174" s="1"/>
      <c r="W174" s="1"/>
      <c r="X174" s="1"/>
      <c r="Y174" s="1"/>
      <c r="Z174" s="1"/>
      <c r="AA174" s="1">
        <v>71</v>
      </c>
      <c r="AB174" s="1">
        <v>2472</v>
      </c>
      <c r="AC174" s="1"/>
      <c r="AD174" s="1">
        <v>1886</v>
      </c>
      <c r="AE174" s="1">
        <v>7</v>
      </c>
      <c r="AF174" s="1">
        <v>78</v>
      </c>
      <c r="AG174" s="1"/>
      <c r="AH174" s="1"/>
      <c r="AI174" s="1"/>
      <c r="AJ174" s="1"/>
      <c r="AK174" s="1"/>
      <c r="AL174" s="1">
        <v>0.37</v>
      </c>
      <c r="AM174" s="1">
        <v>16.3</v>
      </c>
      <c r="AN174" s="1">
        <v>6</v>
      </c>
      <c r="AO174" s="1">
        <v>7</v>
      </c>
      <c r="AP174" s="1">
        <v>1</v>
      </c>
      <c r="AQ174" s="1"/>
      <c r="AR174" s="1"/>
      <c r="AS174" s="1"/>
      <c r="AT174" s="1"/>
      <c r="AU174" s="1"/>
      <c r="AV174" s="1"/>
      <c r="AW174" s="1"/>
      <c r="AX174" s="1"/>
      <c r="AY174" s="1"/>
      <c r="AZ174" s="1"/>
      <c r="BA174" s="1"/>
      <c r="BB174" s="1"/>
      <c r="BC174" s="1"/>
      <c r="BD174" s="1">
        <v>4</v>
      </c>
      <c r="BE174" s="1">
        <v>3.5</v>
      </c>
      <c r="BF174" s="1"/>
      <c r="BG174" s="1">
        <v>0.89200000000000002</v>
      </c>
      <c r="BH174" s="1">
        <v>0.27400000000000002</v>
      </c>
      <c r="BI174" s="1"/>
      <c r="BJ174" s="1"/>
      <c r="BK174" s="1"/>
    </row>
    <row r="175" spans="1:83" ht="12.75">
      <c r="B175" s="5" t="s">
        <v>1151</v>
      </c>
      <c r="C175" s="4" t="s">
        <v>799</v>
      </c>
      <c r="D175" s="2">
        <v>44.5</v>
      </c>
      <c r="E175" s="2">
        <f>1.66806*0.0959</f>
        <v>0.15996695399999999</v>
      </c>
      <c r="F175" s="2">
        <v>2.29</v>
      </c>
      <c r="G175" s="2">
        <v>0.39459149999999998</v>
      </c>
      <c r="H175" s="2"/>
      <c r="I175" s="2">
        <v>8.44</v>
      </c>
      <c r="J175" s="2">
        <f t="shared" si="12"/>
        <v>8.44</v>
      </c>
      <c r="K175" s="2">
        <v>0.21</v>
      </c>
      <c r="L175" s="2">
        <v>40.96</v>
      </c>
      <c r="M175" s="2">
        <v>0.29562497999999998</v>
      </c>
      <c r="N175" s="2">
        <v>2</v>
      </c>
      <c r="O175" s="2">
        <v>0.04</v>
      </c>
      <c r="P175" s="3">
        <v>0.01</v>
      </c>
      <c r="Q175" s="2">
        <v>0.03</v>
      </c>
      <c r="R175" s="2">
        <v>99.330183434000006</v>
      </c>
      <c r="S175" s="1"/>
      <c r="T175" s="1"/>
      <c r="U175" s="1"/>
      <c r="V175" s="1"/>
      <c r="W175" s="1"/>
      <c r="X175" s="1"/>
      <c r="Y175" s="1"/>
      <c r="Z175" s="1">
        <v>10.3</v>
      </c>
      <c r="AA175" s="1">
        <v>53</v>
      </c>
      <c r="AB175" s="1">
        <v>2700</v>
      </c>
      <c r="AC175" s="1"/>
      <c r="AD175" s="1">
        <v>2323</v>
      </c>
      <c r="AE175" s="1"/>
      <c r="AF175" s="1">
        <v>55</v>
      </c>
      <c r="AG175" s="1">
        <v>1</v>
      </c>
      <c r="AH175" s="1"/>
      <c r="AI175" s="1"/>
      <c r="AJ175" s="1"/>
      <c r="AK175" s="1"/>
      <c r="AL175" s="1">
        <v>0.35</v>
      </c>
      <c r="AM175" s="1">
        <v>27.8</v>
      </c>
      <c r="AN175" s="1">
        <v>4</v>
      </c>
      <c r="AO175" s="1">
        <v>8</v>
      </c>
      <c r="AP175" s="1">
        <v>2</v>
      </c>
      <c r="AQ175" s="1"/>
      <c r="AR175" s="1"/>
      <c r="AS175" s="1"/>
      <c r="AT175" s="1"/>
      <c r="AU175" s="1"/>
      <c r="AV175" s="1"/>
      <c r="AW175" s="1"/>
      <c r="AX175" s="1"/>
      <c r="AY175" s="1"/>
      <c r="AZ175" s="1"/>
      <c r="BA175" s="1"/>
      <c r="BB175" s="1"/>
      <c r="BC175" s="1">
        <v>17</v>
      </c>
      <c r="BD175" s="1">
        <v>1.79</v>
      </c>
      <c r="BE175" s="1">
        <v>4.7</v>
      </c>
      <c r="BF175" s="1"/>
      <c r="BG175" s="1">
        <v>1.48</v>
      </c>
      <c r="BH175" s="1">
        <v>0.33400000000000002</v>
      </c>
      <c r="BI175" s="1">
        <v>0.15</v>
      </c>
      <c r="BJ175" s="1"/>
      <c r="BK175" s="1">
        <v>5.2999999999999999E-2</v>
      </c>
      <c r="BM175" s="9">
        <v>0.19700000000000001</v>
      </c>
      <c r="BP175" s="9">
        <v>0.22</v>
      </c>
      <c r="BR175" s="9">
        <v>0.24</v>
      </c>
      <c r="BS175" s="9">
        <v>0.23</v>
      </c>
      <c r="CD175" s="9">
        <v>0.24</v>
      </c>
      <c r="CE175" s="9">
        <v>0.21</v>
      </c>
    </row>
    <row r="176" spans="1:83" ht="12.75">
      <c r="B176" s="5" t="s">
        <v>1150</v>
      </c>
      <c r="C176" s="4" t="s">
        <v>799</v>
      </c>
      <c r="D176" s="2">
        <v>44.97</v>
      </c>
      <c r="E176" s="2">
        <f>1.66806*0.1057</f>
        <v>0.176313942</v>
      </c>
      <c r="F176" s="2">
        <v>2.2999999999999998</v>
      </c>
      <c r="G176" s="2">
        <v>0.42104374500000002</v>
      </c>
      <c r="H176" s="2"/>
      <c r="I176" s="2">
        <v>7.85</v>
      </c>
      <c r="J176" s="2">
        <f t="shared" si="12"/>
        <v>7.85</v>
      </c>
      <c r="K176" s="2">
        <v>0.15</v>
      </c>
      <c r="L176" s="2">
        <v>41.11</v>
      </c>
      <c r="M176" s="2">
        <v>0.26202833999999997</v>
      </c>
      <c r="N176" s="2">
        <v>2.42</v>
      </c>
      <c r="O176" s="2">
        <v>0.13</v>
      </c>
      <c r="P176" s="3"/>
      <c r="Q176" s="2">
        <v>0.02</v>
      </c>
      <c r="R176" s="2">
        <v>99.809386027000002</v>
      </c>
      <c r="S176" s="1"/>
      <c r="T176" s="1"/>
      <c r="U176" s="1"/>
      <c r="V176" s="1"/>
      <c r="W176" s="1"/>
      <c r="X176" s="1"/>
      <c r="Y176" s="1"/>
      <c r="Z176" s="1"/>
      <c r="AA176" s="1">
        <v>56</v>
      </c>
      <c r="AB176" s="1">
        <v>2881</v>
      </c>
      <c r="AC176" s="1"/>
      <c r="AD176" s="1">
        <v>2059</v>
      </c>
      <c r="AE176" s="1">
        <v>9</v>
      </c>
      <c r="AF176" s="1">
        <v>54</v>
      </c>
      <c r="AG176" s="1">
        <v>2</v>
      </c>
      <c r="AH176" s="1"/>
      <c r="AI176" s="1"/>
      <c r="AJ176" s="1"/>
      <c r="AK176" s="1"/>
      <c r="AL176" s="1">
        <v>1.07</v>
      </c>
      <c r="AM176" s="1">
        <v>40</v>
      </c>
      <c r="AN176" s="1">
        <v>3</v>
      </c>
      <c r="AO176" s="1">
        <v>12</v>
      </c>
      <c r="AP176" s="1">
        <v>2</v>
      </c>
      <c r="AQ176" s="1"/>
      <c r="AR176" s="1"/>
      <c r="AS176" s="1"/>
      <c r="AT176" s="1"/>
      <c r="AU176" s="1"/>
      <c r="AV176" s="1"/>
      <c r="AW176" s="1"/>
      <c r="AX176" s="1"/>
      <c r="AY176" s="1"/>
      <c r="AZ176" s="1"/>
      <c r="BA176" s="1"/>
      <c r="BB176" s="1"/>
      <c r="BC176" s="1">
        <v>3</v>
      </c>
      <c r="BD176" s="1">
        <v>2</v>
      </c>
      <c r="BE176" s="1">
        <v>3.5</v>
      </c>
      <c r="BF176" s="1"/>
      <c r="BG176" s="1">
        <v>2.82</v>
      </c>
      <c r="BH176" s="1">
        <v>0.68100000000000005</v>
      </c>
      <c r="BI176" s="1"/>
      <c r="BJ176" s="1"/>
      <c r="BK176" s="1"/>
    </row>
    <row r="177" spans="2:83" ht="12.75">
      <c r="B177" s="5" t="s">
        <v>1149</v>
      </c>
      <c r="C177" s="4" t="s">
        <v>799</v>
      </c>
      <c r="D177" s="2">
        <v>42.22</v>
      </c>
      <c r="E177" s="2">
        <f>1.66806*0.0108</f>
        <v>1.8015048000000002E-2</v>
      </c>
      <c r="F177" s="2">
        <v>0.78</v>
      </c>
      <c r="G177" s="2">
        <v>0.29112083999999999</v>
      </c>
      <c r="H177" s="2"/>
      <c r="I177" s="2">
        <v>7.92</v>
      </c>
      <c r="J177" s="2">
        <f t="shared" si="12"/>
        <v>7.92</v>
      </c>
      <c r="K177" s="2">
        <v>0.15</v>
      </c>
      <c r="L177" s="2">
        <v>46.66</v>
      </c>
      <c r="M177" s="2">
        <v>0.32591285999999997</v>
      </c>
      <c r="N177" s="2">
        <v>0.49</v>
      </c>
      <c r="O177" s="2">
        <v>0.12</v>
      </c>
      <c r="P177" s="3">
        <v>0.02</v>
      </c>
      <c r="Q177" s="2">
        <v>0.01</v>
      </c>
      <c r="R177" s="2">
        <v>99.005048747999993</v>
      </c>
      <c r="S177" s="1"/>
      <c r="T177" s="1"/>
      <c r="U177" s="1"/>
      <c r="V177" s="1"/>
      <c r="W177" s="1"/>
      <c r="X177" s="1"/>
      <c r="Y177" s="1"/>
      <c r="Z177" s="1"/>
      <c r="AA177" s="1">
        <v>19</v>
      </c>
      <c r="AB177" s="1">
        <v>1992</v>
      </c>
      <c r="AC177" s="1"/>
      <c r="AD177" s="1">
        <v>2561</v>
      </c>
      <c r="AE177" s="1">
        <v>3</v>
      </c>
      <c r="AF177" s="1">
        <v>45</v>
      </c>
      <c r="AG177" s="1">
        <v>1</v>
      </c>
      <c r="AH177" s="1"/>
      <c r="AI177" s="1"/>
      <c r="AJ177" s="1"/>
      <c r="AK177" s="1"/>
      <c r="AL177" s="1">
        <v>0.09</v>
      </c>
      <c r="AM177" s="1">
        <v>7.7</v>
      </c>
      <c r="AN177" s="1">
        <v>1</v>
      </c>
      <c r="AO177" s="1">
        <v>3</v>
      </c>
      <c r="AP177" s="1">
        <v>2</v>
      </c>
      <c r="AQ177" s="1"/>
      <c r="AR177" s="1"/>
      <c r="AS177" s="1"/>
      <c r="AT177" s="1"/>
      <c r="AU177" s="1"/>
      <c r="AV177" s="1"/>
      <c r="AW177" s="1"/>
      <c r="AX177" s="1"/>
      <c r="AY177" s="1"/>
      <c r="AZ177" s="1"/>
      <c r="BA177" s="1"/>
      <c r="BB177" s="1"/>
      <c r="BC177" s="1">
        <v>11</v>
      </c>
      <c r="BD177" s="1">
        <v>3</v>
      </c>
      <c r="BE177" s="1">
        <v>1</v>
      </c>
      <c r="BF177" s="1"/>
      <c r="BG177" s="1">
        <v>0.47499999999999998</v>
      </c>
      <c r="BH177" s="1">
        <v>8.7999999999999995E-2</v>
      </c>
      <c r="BI177" s="1"/>
      <c r="BJ177" s="1"/>
      <c r="BK177" s="1"/>
      <c r="BR177" s="9">
        <v>0.12</v>
      </c>
    </row>
    <row r="178" spans="2:83" ht="12.75">
      <c r="B178" s="5" t="s">
        <v>1148</v>
      </c>
      <c r="C178" s="4" t="s">
        <v>799</v>
      </c>
      <c r="D178" s="2">
        <v>44.27</v>
      </c>
      <c r="E178" s="2">
        <f>1.66806*0.0046</f>
        <v>7.673076E-3</v>
      </c>
      <c r="F178" s="2">
        <v>0.46</v>
      </c>
      <c r="G178" s="2">
        <v>0.35513234999999999</v>
      </c>
      <c r="H178" s="2"/>
      <c r="I178" s="2">
        <v>7.43</v>
      </c>
      <c r="J178" s="2">
        <f t="shared" si="12"/>
        <v>7.43</v>
      </c>
      <c r="K178" s="2">
        <v>0.15</v>
      </c>
      <c r="L178" s="2">
        <v>46.26</v>
      </c>
      <c r="M178" s="2">
        <v>0.30644208000000001</v>
      </c>
      <c r="N178" s="2">
        <v>0.66</v>
      </c>
      <c r="O178" s="2">
        <v>0.08</v>
      </c>
      <c r="P178" s="3">
        <v>0.01</v>
      </c>
      <c r="Q178" s="2">
        <v>0.04</v>
      </c>
      <c r="R178" s="2">
        <v>100.02924750599999</v>
      </c>
      <c r="S178" s="1"/>
      <c r="T178" s="1"/>
      <c r="U178" s="1"/>
      <c r="V178" s="1"/>
      <c r="W178" s="1"/>
      <c r="X178" s="1"/>
      <c r="Y178" s="1"/>
      <c r="Z178" s="1">
        <v>6.7</v>
      </c>
      <c r="AA178" s="1">
        <v>16</v>
      </c>
      <c r="AB178" s="1">
        <v>2430</v>
      </c>
      <c r="AC178" s="1"/>
      <c r="AD178" s="1">
        <v>2408</v>
      </c>
      <c r="AE178" s="1">
        <v>3</v>
      </c>
      <c r="AF178" s="1">
        <v>47</v>
      </c>
      <c r="AG178" s="1">
        <v>0.5</v>
      </c>
      <c r="AH178" s="1"/>
      <c r="AI178" s="1"/>
      <c r="AJ178" s="1"/>
      <c r="AK178" s="1"/>
      <c r="AL178" s="1">
        <v>0.17</v>
      </c>
      <c r="AM178" s="1">
        <v>34.5</v>
      </c>
      <c r="AN178" s="1">
        <v>1</v>
      </c>
      <c r="AO178" s="1">
        <v>6</v>
      </c>
      <c r="AP178" s="1">
        <v>2</v>
      </c>
      <c r="AQ178" s="1"/>
      <c r="AR178" s="1"/>
      <c r="AS178" s="1"/>
      <c r="AT178" s="1"/>
      <c r="AU178" s="1"/>
      <c r="AV178" s="1"/>
      <c r="AW178" s="1"/>
      <c r="AX178" s="1"/>
      <c r="AY178" s="1"/>
      <c r="AZ178" s="1"/>
      <c r="BA178" s="1"/>
      <c r="BB178" s="1"/>
      <c r="BC178" s="1">
        <v>9</v>
      </c>
      <c r="BD178" s="1">
        <v>3.59</v>
      </c>
      <c r="BE178" s="1">
        <v>7.4</v>
      </c>
      <c r="BF178" s="1"/>
      <c r="BG178" s="1">
        <v>2.04</v>
      </c>
      <c r="BH178" s="1">
        <v>0.33500000000000002</v>
      </c>
      <c r="BI178" s="1">
        <v>0.12</v>
      </c>
      <c r="BJ178" s="1"/>
      <c r="BK178" s="1">
        <v>3.6999999999999998E-2</v>
      </c>
      <c r="BM178" s="9">
        <v>7.0000000000000007E-2</v>
      </c>
      <c r="BP178" s="9">
        <v>0.06</v>
      </c>
      <c r="BS178" s="9">
        <v>0.44</v>
      </c>
      <c r="CD178" s="9">
        <v>0.73</v>
      </c>
      <c r="CE178" s="9">
        <v>0.09</v>
      </c>
    </row>
    <row r="179" spans="2:83" ht="12.75">
      <c r="B179" s="5" t="s">
        <v>1147</v>
      </c>
      <c r="C179" s="4" t="s">
        <v>799</v>
      </c>
      <c r="D179" s="2">
        <v>45.79</v>
      </c>
      <c r="E179" s="2">
        <f>1.66806*0.0382</f>
        <v>6.3719892E-2</v>
      </c>
      <c r="F179" s="2">
        <v>3.2</v>
      </c>
      <c r="G179" s="2">
        <v>0.46415652000000002</v>
      </c>
      <c r="H179" s="2"/>
      <c r="I179" s="2">
        <v>7.6</v>
      </c>
      <c r="J179" s="2">
        <f t="shared" si="12"/>
        <v>7.6</v>
      </c>
      <c r="K179" s="2">
        <v>0.14000000000000001</v>
      </c>
      <c r="L179" s="2">
        <v>39.200000000000003</v>
      </c>
      <c r="M179" s="2">
        <v>0.25490178000000002</v>
      </c>
      <c r="N179" s="2">
        <v>2.95</v>
      </c>
      <c r="O179" s="2">
        <v>0.16</v>
      </c>
      <c r="P179" s="3"/>
      <c r="Q179" s="2">
        <v>0.01</v>
      </c>
      <c r="R179" s="2">
        <v>99.832778192000006</v>
      </c>
      <c r="S179" s="1"/>
      <c r="T179" s="1"/>
      <c r="U179" s="1"/>
      <c r="V179" s="1"/>
      <c r="W179" s="1"/>
      <c r="X179" s="1"/>
      <c r="Y179" s="1"/>
      <c r="Z179" s="1"/>
      <c r="AA179" s="1">
        <v>60</v>
      </c>
      <c r="AB179" s="1">
        <v>3176</v>
      </c>
      <c r="AC179" s="1"/>
      <c r="AD179" s="1">
        <v>2003</v>
      </c>
      <c r="AE179" s="1">
        <v>17</v>
      </c>
      <c r="AF179" s="1">
        <v>59</v>
      </c>
      <c r="AG179" s="1">
        <v>2</v>
      </c>
      <c r="AH179" s="1"/>
      <c r="AI179" s="1"/>
      <c r="AJ179" s="1"/>
      <c r="AK179" s="1"/>
      <c r="AL179" s="1">
        <v>0.19</v>
      </c>
      <c r="AM179" s="1">
        <v>16</v>
      </c>
      <c r="AN179" s="1">
        <v>1</v>
      </c>
      <c r="AO179" s="1">
        <v>5</v>
      </c>
      <c r="AP179" s="1">
        <v>2</v>
      </c>
      <c r="AQ179" s="1"/>
      <c r="AR179" s="1"/>
      <c r="AS179" s="1"/>
      <c r="AT179" s="1"/>
      <c r="AU179" s="1"/>
      <c r="AV179" s="1"/>
      <c r="AW179" s="1"/>
      <c r="AX179" s="1"/>
      <c r="AY179" s="1"/>
      <c r="AZ179" s="1"/>
      <c r="BA179" s="1"/>
      <c r="BB179" s="1"/>
      <c r="BC179" s="1"/>
      <c r="BD179" s="1">
        <v>3</v>
      </c>
      <c r="BE179" s="1">
        <v>4</v>
      </c>
      <c r="BF179" s="1"/>
      <c r="BG179" s="1">
        <v>0.97899999999999998</v>
      </c>
      <c r="BH179" s="1">
        <v>0.24</v>
      </c>
      <c r="BI179" s="1"/>
      <c r="BJ179" s="1"/>
      <c r="BK179" s="1"/>
    </row>
    <row r="180" spans="2:83" ht="12.75">
      <c r="B180" s="5" t="s">
        <v>1146</v>
      </c>
      <c r="C180" s="4" t="s">
        <v>799</v>
      </c>
      <c r="D180" s="2">
        <v>45.6</v>
      </c>
      <c r="E180" s="2">
        <f>1.66806*0.0074</f>
        <v>1.2343644000000001E-2</v>
      </c>
      <c r="F180" s="2">
        <v>0.88</v>
      </c>
      <c r="G180" s="2">
        <v>0.42995859000000003</v>
      </c>
      <c r="H180" s="2"/>
      <c r="I180" s="2">
        <v>8.36</v>
      </c>
      <c r="J180" s="2">
        <f t="shared" si="12"/>
        <v>8.36</v>
      </c>
      <c r="K180" s="2">
        <v>0.15</v>
      </c>
      <c r="L180" s="2">
        <v>44.2</v>
      </c>
      <c r="M180" s="2">
        <v>0.2996973</v>
      </c>
      <c r="N180" s="2">
        <v>0.7</v>
      </c>
      <c r="O180" s="2">
        <v>0.33</v>
      </c>
      <c r="P180" s="3">
        <v>0.01</v>
      </c>
      <c r="Q180" s="2">
        <v>0.01</v>
      </c>
      <c r="R180" s="2">
        <v>100.981999534</v>
      </c>
      <c r="S180" s="1"/>
      <c r="T180" s="1"/>
      <c r="U180" s="1"/>
      <c r="V180" s="1"/>
      <c r="W180" s="1"/>
      <c r="X180" s="1"/>
      <c r="Y180" s="1"/>
      <c r="Z180" s="1"/>
      <c r="AA180" s="1">
        <v>34</v>
      </c>
      <c r="AB180" s="1">
        <v>2942</v>
      </c>
      <c r="AC180" s="1"/>
      <c r="AD180" s="1">
        <v>2355</v>
      </c>
      <c r="AE180" s="1">
        <v>2</v>
      </c>
      <c r="AF180" s="1">
        <v>61</v>
      </c>
      <c r="AG180" s="1">
        <v>2</v>
      </c>
      <c r="AH180" s="1"/>
      <c r="AI180" s="1"/>
      <c r="AJ180" s="1"/>
      <c r="AK180" s="1"/>
      <c r="AL180" s="1"/>
      <c r="AM180" s="1">
        <v>19</v>
      </c>
      <c r="AN180" s="1">
        <v>1</v>
      </c>
      <c r="AO180" s="1">
        <v>3</v>
      </c>
      <c r="AP180" s="1"/>
      <c r="AQ180" s="1"/>
      <c r="AR180" s="1"/>
      <c r="AS180" s="1"/>
      <c r="AT180" s="1"/>
      <c r="AU180" s="1"/>
      <c r="AV180" s="1"/>
      <c r="AW180" s="1"/>
      <c r="AX180" s="1"/>
      <c r="AY180" s="1"/>
      <c r="AZ180" s="1"/>
      <c r="BA180" s="1"/>
      <c r="BB180" s="1"/>
      <c r="BC180" s="1">
        <v>21</v>
      </c>
      <c r="BD180" s="1"/>
      <c r="BE180" s="1"/>
      <c r="BF180" s="1"/>
      <c r="BG180" s="1"/>
      <c r="BH180" s="1"/>
      <c r="BI180" s="1"/>
      <c r="BJ180" s="1"/>
      <c r="BK180" s="1"/>
      <c r="BR180" s="9">
        <v>0.3</v>
      </c>
    </row>
    <row r="181" spans="2:83" ht="12.75">
      <c r="B181" s="5" t="s">
        <v>1145</v>
      </c>
      <c r="C181" s="4" t="s">
        <v>799</v>
      </c>
      <c r="D181" s="2">
        <v>44.11</v>
      </c>
      <c r="E181" s="2">
        <f>1.66806*0.078</f>
        <v>0.13010868</v>
      </c>
      <c r="F181" s="2">
        <v>4.2300000000000004</v>
      </c>
      <c r="G181" s="2">
        <v>0.62637746999999999</v>
      </c>
      <c r="H181" s="2"/>
      <c r="I181" s="2">
        <v>8.7200000000000006</v>
      </c>
      <c r="J181" s="2">
        <f t="shared" si="12"/>
        <v>8.7200000000000006</v>
      </c>
      <c r="K181" s="2">
        <v>0.23</v>
      </c>
      <c r="L181" s="2">
        <v>36.36</v>
      </c>
      <c r="M181" s="2">
        <v>0.24344837999999999</v>
      </c>
      <c r="N181" s="2">
        <v>2.93</v>
      </c>
      <c r="O181" s="2">
        <v>0.1</v>
      </c>
      <c r="P181" s="3">
        <v>0.01</v>
      </c>
      <c r="Q181" s="2">
        <v>0.02</v>
      </c>
      <c r="R181" s="2">
        <v>97.709934530000012</v>
      </c>
      <c r="S181" s="1"/>
      <c r="T181" s="1"/>
      <c r="U181" s="1"/>
      <c r="V181" s="1"/>
      <c r="W181" s="1"/>
      <c r="X181" s="1"/>
      <c r="Y181" s="1"/>
      <c r="Z181" s="1"/>
      <c r="AA181" s="1">
        <v>78</v>
      </c>
      <c r="AB181" s="1">
        <v>4286</v>
      </c>
      <c r="AC181" s="1"/>
      <c r="AD181" s="1">
        <v>1913</v>
      </c>
      <c r="AE181" s="1">
        <v>7</v>
      </c>
      <c r="AF181" s="1">
        <v>78</v>
      </c>
      <c r="AG181" s="1">
        <v>5</v>
      </c>
      <c r="AH181" s="1"/>
      <c r="AI181" s="1"/>
      <c r="AJ181" s="1"/>
      <c r="AK181" s="1"/>
      <c r="AL181" s="1">
        <v>0.24</v>
      </c>
      <c r="AM181" s="1">
        <v>17.5</v>
      </c>
      <c r="AN181" s="1">
        <v>4</v>
      </c>
      <c r="AO181" s="1">
        <v>7</v>
      </c>
      <c r="AP181" s="1">
        <v>1</v>
      </c>
      <c r="AQ181" s="1"/>
      <c r="AR181" s="1"/>
      <c r="AS181" s="1"/>
      <c r="AT181" s="1"/>
      <c r="AU181" s="1"/>
      <c r="AV181" s="1"/>
      <c r="AW181" s="1"/>
      <c r="AX181" s="1"/>
      <c r="AY181" s="1"/>
      <c r="AZ181" s="1"/>
      <c r="BA181" s="1"/>
      <c r="BB181" s="1"/>
      <c r="BC181" s="1"/>
      <c r="BD181" s="1">
        <v>3</v>
      </c>
      <c r="BE181" s="1">
        <v>4.5</v>
      </c>
      <c r="BF181" s="1"/>
      <c r="BG181" s="1"/>
      <c r="BH181" s="1"/>
      <c r="BI181" s="1"/>
      <c r="BJ181" s="1"/>
      <c r="BK181" s="1"/>
    </row>
    <row r="182" spans="2:83" ht="12.75">
      <c r="B182" s="5" t="s">
        <v>1144</v>
      </c>
      <c r="C182" s="4" t="s">
        <v>799</v>
      </c>
      <c r="D182" s="2">
        <v>43.71</v>
      </c>
      <c r="E182" s="2">
        <f>1.66806*0.03</f>
        <v>5.0041800000000004E-2</v>
      </c>
      <c r="F182" s="2">
        <v>1.56</v>
      </c>
      <c r="G182" s="2">
        <v>0.42279748500000003</v>
      </c>
      <c r="H182" s="2"/>
      <c r="I182" s="2">
        <v>9.9600000000000009</v>
      </c>
      <c r="J182" s="2">
        <f t="shared" si="12"/>
        <v>9.9600000000000009</v>
      </c>
      <c r="K182" s="2">
        <v>0.26</v>
      </c>
      <c r="L182" s="2">
        <v>41.37</v>
      </c>
      <c r="M182" s="2">
        <v>0.29078910000000002</v>
      </c>
      <c r="N182" s="2">
        <v>1.34</v>
      </c>
      <c r="O182" s="2">
        <v>0.11</v>
      </c>
      <c r="P182" s="3"/>
      <c r="Q182" s="2">
        <v>7.0000000000000007E-2</v>
      </c>
      <c r="R182" s="2">
        <v>99.143628385000014</v>
      </c>
      <c r="S182" s="1"/>
      <c r="T182" s="1"/>
      <c r="U182" s="1"/>
      <c r="V182" s="1"/>
      <c r="W182" s="1"/>
      <c r="X182" s="1"/>
      <c r="Y182" s="1"/>
      <c r="Z182" s="1"/>
      <c r="AA182" s="1">
        <v>34</v>
      </c>
      <c r="AB182" s="1">
        <v>2893</v>
      </c>
      <c r="AC182" s="1"/>
      <c r="AD182" s="1">
        <v>2285</v>
      </c>
      <c r="AE182" s="1"/>
      <c r="AF182" s="1">
        <v>86</v>
      </c>
      <c r="AG182" s="1"/>
      <c r="AH182" s="1"/>
      <c r="AI182" s="1"/>
      <c r="AJ182" s="1"/>
      <c r="AK182" s="1"/>
      <c r="AL182" s="1"/>
      <c r="AM182" s="1">
        <v>30</v>
      </c>
      <c r="AN182" s="1">
        <v>4</v>
      </c>
      <c r="AO182" s="1">
        <v>13</v>
      </c>
      <c r="AP182" s="1">
        <v>3</v>
      </c>
      <c r="AQ182" s="1"/>
      <c r="AR182" s="1"/>
      <c r="AS182" s="1"/>
      <c r="AT182" s="1"/>
      <c r="AU182" s="1"/>
      <c r="AV182" s="1"/>
      <c r="AW182" s="1"/>
      <c r="AX182" s="1"/>
      <c r="AY182" s="1"/>
      <c r="AZ182" s="1"/>
      <c r="BA182" s="1"/>
      <c r="BB182" s="1"/>
      <c r="BC182" s="1">
        <v>13</v>
      </c>
      <c r="BD182" s="1">
        <v>2</v>
      </c>
      <c r="BE182" s="1">
        <v>8.5</v>
      </c>
      <c r="BF182" s="1"/>
      <c r="BG182" s="1"/>
      <c r="BH182" s="1"/>
      <c r="BI182" s="1"/>
      <c r="BJ182" s="1"/>
      <c r="BK182" s="1"/>
    </row>
    <row r="183" spans="2:83" ht="12.75">
      <c r="B183" s="5" t="s">
        <v>1143</v>
      </c>
      <c r="C183" s="4" t="s">
        <v>799</v>
      </c>
      <c r="D183" s="2">
        <v>43.63</v>
      </c>
      <c r="E183" s="2">
        <f>1.66806*0.0837</f>
        <v>0.139616622</v>
      </c>
      <c r="F183" s="2">
        <v>2.5099999999999998</v>
      </c>
      <c r="G183" s="2">
        <v>0.435073665</v>
      </c>
      <c r="H183" s="2"/>
      <c r="I183" s="2">
        <v>10.62</v>
      </c>
      <c r="J183" s="2">
        <f t="shared" si="12"/>
        <v>10.62</v>
      </c>
      <c r="K183" s="2">
        <v>0.18</v>
      </c>
      <c r="L183" s="2">
        <v>40.659999999999997</v>
      </c>
      <c r="M183" s="2">
        <v>0.28875294000000001</v>
      </c>
      <c r="N183" s="2">
        <v>1.78</v>
      </c>
      <c r="O183" s="2">
        <v>0.28999999999999998</v>
      </c>
      <c r="P183" s="3">
        <v>0.01</v>
      </c>
      <c r="Q183" s="2">
        <v>0.03</v>
      </c>
      <c r="R183" s="2">
        <v>100.57344322700001</v>
      </c>
      <c r="S183" s="1"/>
      <c r="T183" s="1"/>
      <c r="U183" s="1"/>
      <c r="V183" s="1"/>
      <c r="W183" s="1"/>
      <c r="X183" s="1"/>
      <c r="Y183" s="1"/>
      <c r="Z183" s="1"/>
      <c r="AA183" s="1">
        <v>48</v>
      </c>
      <c r="AB183" s="1">
        <v>2977</v>
      </c>
      <c r="AC183" s="1"/>
      <c r="AD183" s="1">
        <v>2269</v>
      </c>
      <c r="AE183" s="1">
        <v>7</v>
      </c>
      <c r="AF183" s="1">
        <v>95</v>
      </c>
      <c r="AG183" s="1">
        <v>3</v>
      </c>
      <c r="AH183" s="1"/>
      <c r="AI183" s="1"/>
      <c r="AJ183" s="1"/>
      <c r="AK183" s="1"/>
      <c r="AL183" s="1"/>
      <c r="AM183" s="1">
        <v>11</v>
      </c>
      <c r="AN183" s="1">
        <v>1</v>
      </c>
      <c r="AO183" s="1">
        <v>11</v>
      </c>
      <c r="AP183" s="1">
        <v>1</v>
      </c>
      <c r="AQ183" s="1"/>
      <c r="AR183" s="1"/>
      <c r="AS183" s="1"/>
      <c r="AT183" s="1"/>
      <c r="AU183" s="1"/>
      <c r="AV183" s="1"/>
      <c r="AW183" s="1"/>
      <c r="AX183" s="1"/>
      <c r="AY183" s="1"/>
      <c r="AZ183" s="1"/>
      <c r="BA183" s="1"/>
      <c r="BB183" s="1"/>
      <c r="BC183" s="1">
        <v>18</v>
      </c>
      <c r="BD183" s="1"/>
      <c r="BE183" s="1">
        <v>8</v>
      </c>
      <c r="BF183" s="1"/>
      <c r="BG183" s="1"/>
      <c r="BH183" s="1"/>
      <c r="BI183" s="1"/>
      <c r="BJ183" s="1"/>
      <c r="BK183" s="1"/>
    </row>
    <row r="184" spans="2:83" ht="12.75">
      <c r="B184" s="5" t="s">
        <v>1142</v>
      </c>
      <c r="C184" s="4" t="s">
        <v>799</v>
      </c>
      <c r="D184" s="2">
        <v>43.65</v>
      </c>
      <c r="E184" s="2">
        <f>1.66806*0.102</f>
        <v>0.17014212000000001</v>
      </c>
      <c r="F184" s="2">
        <v>1.93</v>
      </c>
      <c r="G184" s="2">
        <v>0.382461465</v>
      </c>
      <c r="H184" s="2"/>
      <c r="I184" s="2">
        <v>9.33</v>
      </c>
      <c r="J184" s="2">
        <f t="shared" si="12"/>
        <v>9.33</v>
      </c>
      <c r="K184" s="2">
        <v>0.16</v>
      </c>
      <c r="L184" s="2">
        <v>41.06</v>
      </c>
      <c r="M184" s="2">
        <v>0.27144558000000002</v>
      </c>
      <c r="N184" s="2">
        <v>1.86</v>
      </c>
      <c r="O184" s="2">
        <v>0.2</v>
      </c>
      <c r="P184" s="3">
        <v>0.12</v>
      </c>
      <c r="Q184" s="2">
        <v>0.03</v>
      </c>
      <c r="R184" s="2">
        <v>99.164049165000009</v>
      </c>
      <c r="S184" s="1"/>
      <c r="T184" s="1"/>
      <c r="U184" s="1"/>
      <c r="V184" s="1"/>
      <c r="W184" s="1"/>
      <c r="X184" s="1"/>
      <c r="Y184" s="1"/>
      <c r="Z184" s="1">
        <v>8.1</v>
      </c>
      <c r="AA184" s="1">
        <v>36</v>
      </c>
      <c r="AB184" s="1">
        <v>2617</v>
      </c>
      <c r="AC184" s="1"/>
      <c r="AD184" s="1">
        <v>2133</v>
      </c>
      <c r="AE184" s="1">
        <v>6</v>
      </c>
      <c r="AF184" s="1">
        <v>76</v>
      </c>
      <c r="AG184" s="1">
        <v>6</v>
      </c>
      <c r="AH184" s="1"/>
      <c r="AI184" s="1"/>
      <c r="AJ184" s="1"/>
      <c r="AK184" s="1"/>
      <c r="AL184" s="1">
        <v>1.07</v>
      </c>
      <c r="AM184" s="1">
        <v>40</v>
      </c>
      <c r="AN184" s="1">
        <v>5</v>
      </c>
      <c r="AO184" s="1">
        <v>37</v>
      </c>
      <c r="AP184" s="1">
        <v>8</v>
      </c>
      <c r="AQ184" s="1"/>
      <c r="AR184" s="1"/>
      <c r="AS184" s="1"/>
      <c r="AT184" s="1"/>
      <c r="AU184" s="1"/>
      <c r="AV184" s="1"/>
      <c r="AW184" s="1"/>
      <c r="AX184" s="1"/>
      <c r="AY184" s="1"/>
      <c r="AZ184" s="1"/>
      <c r="BA184" s="1"/>
      <c r="BB184" s="1"/>
      <c r="BC184" s="1">
        <v>1</v>
      </c>
      <c r="BD184" s="1">
        <v>1.61</v>
      </c>
      <c r="BE184" s="1">
        <v>5.17</v>
      </c>
      <c r="BF184" s="1"/>
      <c r="BG184" s="1">
        <v>2.82</v>
      </c>
      <c r="BH184" s="1">
        <v>0.68</v>
      </c>
      <c r="BI184" s="1">
        <v>0.26</v>
      </c>
      <c r="BJ184" s="1"/>
      <c r="BK184" s="1">
        <v>8.4000000000000005E-2</v>
      </c>
      <c r="BM184" s="9">
        <v>0.09</v>
      </c>
      <c r="BP184" s="9">
        <v>0.15</v>
      </c>
      <c r="BR184" s="9">
        <v>0.92</v>
      </c>
      <c r="BS184" s="9">
        <v>0.75</v>
      </c>
      <c r="CD184" s="9">
        <v>0.24</v>
      </c>
      <c r="CE184" s="9">
        <v>0.02</v>
      </c>
    </row>
    <row r="185" spans="2:83" ht="12.75">
      <c r="B185" s="5" t="s">
        <v>1141</v>
      </c>
      <c r="C185" s="4" t="s">
        <v>799</v>
      </c>
      <c r="D185" s="2">
        <v>44.34</v>
      </c>
      <c r="E185" s="2">
        <f>1.66806*0.0545</f>
        <v>9.090927E-2</v>
      </c>
      <c r="F185" s="2">
        <v>1.83</v>
      </c>
      <c r="G185" s="2">
        <v>0.34168701000000001</v>
      </c>
      <c r="H185" s="2"/>
      <c r="I185" s="2">
        <v>10.66</v>
      </c>
      <c r="J185" s="2">
        <f t="shared" si="12"/>
        <v>10.66</v>
      </c>
      <c r="K185" s="2">
        <v>0.18</v>
      </c>
      <c r="L185" s="2">
        <v>38.369999999999997</v>
      </c>
      <c r="M185" s="2">
        <v>0.2717001</v>
      </c>
      <c r="N185" s="2">
        <v>2.13</v>
      </c>
      <c r="O185" s="2">
        <v>0.44</v>
      </c>
      <c r="P185" s="3">
        <v>0.04</v>
      </c>
      <c r="Q185" s="2">
        <v>0.01</v>
      </c>
      <c r="R185" s="2">
        <v>98.704296379999988</v>
      </c>
      <c r="S185" s="1"/>
      <c r="T185" s="1"/>
      <c r="U185" s="1"/>
      <c r="V185" s="1"/>
      <c r="W185" s="1"/>
      <c r="X185" s="1"/>
      <c r="Y185" s="1"/>
      <c r="Z185" s="1"/>
      <c r="AA185" s="1">
        <v>45</v>
      </c>
      <c r="AB185" s="1">
        <v>2338</v>
      </c>
      <c r="AC185" s="1"/>
      <c r="AD185" s="1">
        <v>2135</v>
      </c>
      <c r="AE185" s="1">
        <v>5</v>
      </c>
      <c r="AF185" s="1">
        <v>97</v>
      </c>
      <c r="AG185" s="1">
        <v>1</v>
      </c>
      <c r="AH185" s="1"/>
      <c r="AI185" s="1"/>
      <c r="AJ185" s="1"/>
      <c r="AK185" s="1"/>
      <c r="AL185" s="1">
        <v>0.57999999999999996</v>
      </c>
      <c r="AM185" s="1">
        <v>34.1</v>
      </c>
      <c r="AN185" s="1">
        <v>3</v>
      </c>
      <c r="AO185" s="1">
        <v>5</v>
      </c>
      <c r="AP185" s="1">
        <v>2</v>
      </c>
      <c r="AQ185" s="1"/>
      <c r="AR185" s="1"/>
      <c r="AS185" s="1"/>
      <c r="AT185" s="1"/>
      <c r="AU185" s="1"/>
      <c r="AV185" s="1"/>
      <c r="AW185" s="1"/>
      <c r="AX185" s="1"/>
      <c r="AY185" s="1"/>
      <c r="AZ185" s="1"/>
      <c r="BA185" s="1"/>
      <c r="BB185" s="1"/>
      <c r="BC185" s="1">
        <v>28</v>
      </c>
      <c r="BD185" s="1">
        <v>3</v>
      </c>
      <c r="BE185" s="1">
        <v>12.5</v>
      </c>
      <c r="BF185" s="1"/>
      <c r="BG185" s="1">
        <v>1.95</v>
      </c>
      <c r="BH185" s="1">
        <v>0.438</v>
      </c>
      <c r="BI185" s="1"/>
      <c r="BJ185" s="1"/>
      <c r="BK185" s="1"/>
    </row>
    <row r="186" spans="2:83" ht="12.75">
      <c r="B186" s="5" t="s">
        <v>1140</v>
      </c>
      <c r="C186" s="4" t="s">
        <v>799</v>
      </c>
      <c r="D186" s="2">
        <v>43.16</v>
      </c>
      <c r="E186" s="2">
        <f>1.66806*0.1513</f>
        <v>0.25237747799999999</v>
      </c>
      <c r="F186" s="2">
        <v>1.64</v>
      </c>
      <c r="G186" s="2">
        <v>0.37603108499999999</v>
      </c>
      <c r="H186" s="2"/>
      <c r="I186" s="2">
        <v>8.48</v>
      </c>
      <c r="J186" s="2">
        <f t="shared" si="12"/>
        <v>8.48</v>
      </c>
      <c r="K186" s="2">
        <v>0.13</v>
      </c>
      <c r="L186" s="2">
        <v>42.95</v>
      </c>
      <c r="M186" s="2">
        <v>0.29727935999999999</v>
      </c>
      <c r="N186" s="2">
        <v>2.5</v>
      </c>
      <c r="O186" s="2">
        <v>0.18</v>
      </c>
      <c r="P186" s="3">
        <v>0.14000000000000001</v>
      </c>
      <c r="Q186" s="2">
        <v>0.03</v>
      </c>
      <c r="R186" s="2">
        <v>100.13568792299999</v>
      </c>
      <c r="S186" s="1"/>
      <c r="T186" s="1"/>
      <c r="U186" s="1"/>
      <c r="V186" s="1"/>
      <c r="W186" s="1"/>
      <c r="X186" s="1"/>
      <c r="Y186" s="1"/>
      <c r="Z186" s="1">
        <v>10.199999999999999</v>
      </c>
      <c r="AA186" s="1">
        <v>44</v>
      </c>
      <c r="AB186" s="1">
        <v>2573</v>
      </c>
      <c r="AC186" s="1"/>
      <c r="AD186" s="1">
        <v>2336</v>
      </c>
      <c r="AE186" s="1">
        <v>16</v>
      </c>
      <c r="AF186" s="1">
        <v>61</v>
      </c>
      <c r="AG186" s="1">
        <v>2</v>
      </c>
      <c r="AH186" s="1"/>
      <c r="AI186" s="1"/>
      <c r="AJ186" s="1"/>
      <c r="AK186" s="1"/>
      <c r="AL186" s="1">
        <v>4.43</v>
      </c>
      <c r="AM186" s="1">
        <v>46.1</v>
      </c>
      <c r="AN186" s="1">
        <v>2</v>
      </c>
      <c r="AO186" s="1">
        <v>32</v>
      </c>
      <c r="AP186" s="1">
        <v>8</v>
      </c>
      <c r="AQ186" s="1"/>
      <c r="AR186" s="1"/>
      <c r="AS186" s="1"/>
      <c r="AT186" s="1"/>
      <c r="AU186" s="1"/>
      <c r="AV186" s="1"/>
      <c r="AW186" s="1"/>
      <c r="AX186" s="1"/>
      <c r="AY186" s="1"/>
      <c r="AZ186" s="1"/>
      <c r="BA186" s="1"/>
      <c r="BB186" s="1">
        <v>4.9000000000000002E-2</v>
      </c>
      <c r="BC186" s="1">
        <v>76</v>
      </c>
      <c r="BD186" s="1">
        <v>2.29</v>
      </c>
      <c r="BE186" s="1">
        <v>6.53</v>
      </c>
      <c r="BF186" s="1"/>
      <c r="BG186" s="1">
        <v>3.69</v>
      </c>
      <c r="BH186" s="1">
        <v>0.82499999999999996</v>
      </c>
      <c r="BI186" s="1">
        <v>0.2</v>
      </c>
      <c r="BJ186" s="1"/>
      <c r="BK186" s="1">
        <v>0.10100000000000001</v>
      </c>
      <c r="BM186" s="9">
        <v>0.111</v>
      </c>
      <c r="BP186" s="9">
        <v>0.23</v>
      </c>
      <c r="BR186" s="9">
        <v>0.98</v>
      </c>
      <c r="BS186" s="9">
        <v>1.23</v>
      </c>
      <c r="CD186" s="9">
        <v>0.26</v>
      </c>
      <c r="CE186" s="9">
        <v>0.04</v>
      </c>
    </row>
    <row r="187" spans="2:83" ht="12.75">
      <c r="B187" s="5" t="s">
        <v>1139</v>
      </c>
      <c r="C187" s="4" t="s">
        <v>799</v>
      </c>
      <c r="D187" s="2">
        <v>42.74</v>
      </c>
      <c r="E187" s="2">
        <f>1.66806*0.054</f>
        <v>9.0075240000000001E-2</v>
      </c>
      <c r="F187" s="2">
        <v>0.68</v>
      </c>
      <c r="G187" s="2">
        <v>0.366970095</v>
      </c>
      <c r="H187" s="2"/>
      <c r="I187" s="2">
        <v>9.16</v>
      </c>
      <c r="J187" s="2">
        <f t="shared" si="12"/>
        <v>9.16</v>
      </c>
      <c r="K187" s="2">
        <v>0.24</v>
      </c>
      <c r="L187" s="2">
        <v>41.28</v>
      </c>
      <c r="M187" s="2">
        <v>0.35849142000000001</v>
      </c>
      <c r="N187" s="2">
        <v>3.62</v>
      </c>
      <c r="O187" s="2">
        <v>0.24</v>
      </c>
      <c r="P187" s="3"/>
      <c r="Q187" s="2">
        <v>1.02</v>
      </c>
      <c r="R187" s="2">
        <v>99.795536755000015</v>
      </c>
      <c r="S187" s="1"/>
      <c r="T187" s="1"/>
      <c r="U187" s="1"/>
      <c r="V187" s="1"/>
      <c r="W187" s="1"/>
      <c r="X187" s="1"/>
      <c r="Y187" s="1"/>
      <c r="Z187" s="1">
        <v>6.7</v>
      </c>
      <c r="AA187" s="1">
        <v>27</v>
      </c>
      <c r="AB187" s="1">
        <v>2511</v>
      </c>
      <c r="AC187" s="1"/>
      <c r="AD187" s="1">
        <v>2817</v>
      </c>
      <c r="AE187" s="1"/>
      <c r="AF187" s="1">
        <v>68</v>
      </c>
      <c r="AG187" s="1">
        <v>1</v>
      </c>
      <c r="AH187" s="1"/>
      <c r="AI187" s="1"/>
      <c r="AJ187" s="1"/>
      <c r="AK187" s="1"/>
      <c r="AL187" s="1">
        <v>0.38</v>
      </c>
      <c r="AM187" s="1">
        <v>244</v>
      </c>
      <c r="AN187" s="1">
        <v>6</v>
      </c>
      <c r="AO187" s="1">
        <v>30</v>
      </c>
      <c r="AP187" s="1">
        <v>14</v>
      </c>
      <c r="AQ187" s="1"/>
      <c r="AR187" s="1"/>
      <c r="AS187" s="1"/>
      <c r="AT187" s="1"/>
      <c r="AU187" s="1"/>
      <c r="AV187" s="1"/>
      <c r="AW187" s="1"/>
      <c r="AX187" s="1"/>
      <c r="AY187" s="1"/>
      <c r="AZ187" s="1"/>
      <c r="BA187" s="1"/>
      <c r="BB187" s="1"/>
      <c r="BC187" s="1">
        <v>17</v>
      </c>
      <c r="BD187" s="1">
        <v>28.4</v>
      </c>
      <c r="BE187" s="1">
        <v>55.4</v>
      </c>
      <c r="BF187" s="1"/>
      <c r="BG187" s="1">
        <v>23.7</v>
      </c>
      <c r="BH187" s="1">
        <v>3.87</v>
      </c>
      <c r="BI187" s="1">
        <v>1</v>
      </c>
      <c r="BJ187" s="1"/>
      <c r="BK187" s="1">
        <v>0.42699999999999999</v>
      </c>
      <c r="BM187" s="9">
        <v>0.255</v>
      </c>
      <c r="BP187" s="9">
        <v>0.3</v>
      </c>
      <c r="BR187" s="9">
        <v>0.67</v>
      </c>
      <c r="BS187" s="9">
        <v>0.8</v>
      </c>
      <c r="CD187" s="9">
        <v>4.76</v>
      </c>
      <c r="CE187" s="9">
        <v>0.75</v>
      </c>
    </row>
    <row r="188" spans="2:83" ht="12.75">
      <c r="B188" s="5" t="s">
        <v>1138</v>
      </c>
      <c r="C188" s="4" t="s">
        <v>799</v>
      </c>
      <c r="D188" s="2">
        <v>44.02</v>
      </c>
      <c r="E188" s="2">
        <f>1.66806*0.054</f>
        <v>9.0075240000000001E-2</v>
      </c>
      <c r="F188" s="2">
        <v>2.2000000000000002</v>
      </c>
      <c r="G188" s="2">
        <v>0.50420025000000002</v>
      </c>
      <c r="H188" s="2"/>
      <c r="I188" s="2">
        <v>10.02</v>
      </c>
      <c r="J188" s="2">
        <f t="shared" si="12"/>
        <v>10.02</v>
      </c>
      <c r="K188" s="2">
        <v>0.24</v>
      </c>
      <c r="L188" s="2">
        <v>38.369999999999997</v>
      </c>
      <c r="M188" s="2">
        <v>0.3525102</v>
      </c>
      <c r="N188" s="2">
        <v>2.65</v>
      </c>
      <c r="O188" s="2">
        <v>0.24</v>
      </c>
      <c r="P188" s="3">
        <v>0.09</v>
      </c>
      <c r="Q188" s="2">
        <v>0.18</v>
      </c>
      <c r="R188" s="2">
        <v>98.956785690000004</v>
      </c>
      <c r="S188" s="1"/>
      <c r="T188" s="1"/>
      <c r="U188" s="1"/>
      <c r="V188" s="1"/>
      <c r="W188" s="1"/>
      <c r="X188" s="1"/>
      <c r="Y188" s="1"/>
      <c r="Z188" s="1"/>
      <c r="AA188" s="1">
        <v>57</v>
      </c>
      <c r="AB188" s="1">
        <v>3450</v>
      </c>
      <c r="AC188" s="1"/>
      <c r="AD188" s="1">
        <v>2770</v>
      </c>
      <c r="AE188" s="1"/>
      <c r="AF188" s="1">
        <v>92</v>
      </c>
      <c r="AG188" s="1">
        <v>1</v>
      </c>
      <c r="AH188" s="1"/>
      <c r="AI188" s="1"/>
      <c r="AJ188" s="1"/>
      <c r="AK188" s="1"/>
      <c r="AL188" s="1">
        <v>0.73</v>
      </c>
      <c r="AM188" s="1">
        <v>63.5</v>
      </c>
      <c r="AN188" s="1">
        <v>3</v>
      </c>
      <c r="AO188" s="1">
        <v>17</v>
      </c>
      <c r="AP188" s="1">
        <v>8</v>
      </c>
      <c r="AQ188" s="1"/>
      <c r="AR188" s="1"/>
      <c r="AS188" s="1"/>
      <c r="AT188" s="1"/>
      <c r="AU188" s="1"/>
      <c r="AV188" s="1"/>
      <c r="AW188" s="1"/>
      <c r="AX188" s="1"/>
      <c r="AY188" s="1"/>
      <c r="AZ188" s="1"/>
      <c r="BA188" s="1"/>
      <c r="BB188" s="1"/>
      <c r="BC188" s="1">
        <v>14</v>
      </c>
      <c r="BD188" s="1"/>
      <c r="BE188" s="1">
        <v>20.5</v>
      </c>
      <c r="BF188" s="1"/>
      <c r="BG188" s="1"/>
      <c r="BH188" s="1"/>
      <c r="BI188" s="1"/>
      <c r="BJ188" s="1"/>
      <c r="BK188" s="1"/>
    </row>
    <row r="189" spans="2:83" ht="12.75">
      <c r="B189" s="5" t="s">
        <v>1137</v>
      </c>
      <c r="C189" s="4" t="s">
        <v>799</v>
      </c>
      <c r="D189" s="2">
        <v>43.61</v>
      </c>
      <c r="E189" s="2">
        <f>1.66806*0.0326</f>
        <v>5.4378756E-2</v>
      </c>
      <c r="F189" s="2">
        <v>2.17</v>
      </c>
      <c r="G189" s="2">
        <v>0.48417838499999999</v>
      </c>
      <c r="H189" s="2"/>
      <c r="I189" s="2">
        <v>9.85</v>
      </c>
      <c r="J189" s="2">
        <f t="shared" si="12"/>
        <v>9.85</v>
      </c>
      <c r="K189" s="2">
        <v>0.18</v>
      </c>
      <c r="L189" s="2">
        <v>39.36</v>
      </c>
      <c r="M189" s="2">
        <v>0.24853877999999999</v>
      </c>
      <c r="N189" s="2">
        <v>2.66</v>
      </c>
      <c r="O189" s="2">
        <v>0.4</v>
      </c>
      <c r="P189" s="3">
        <v>0.11</v>
      </c>
      <c r="Q189" s="2">
        <v>0.33</v>
      </c>
      <c r="R189" s="2">
        <v>99.457095921000004</v>
      </c>
      <c r="S189" s="1"/>
      <c r="T189" s="1"/>
      <c r="U189" s="1"/>
      <c r="V189" s="1"/>
      <c r="W189" s="1"/>
      <c r="X189" s="1"/>
      <c r="Y189" s="1"/>
      <c r="Z189" s="1">
        <v>9.9</v>
      </c>
      <c r="AA189" s="1">
        <v>52</v>
      </c>
      <c r="AB189" s="1">
        <v>3313</v>
      </c>
      <c r="AC189" s="1"/>
      <c r="AD189" s="1">
        <v>1953</v>
      </c>
      <c r="AE189" s="1"/>
      <c r="AF189" s="1">
        <v>67</v>
      </c>
      <c r="AG189" s="1">
        <v>1</v>
      </c>
      <c r="AH189" s="1"/>
      <c r="AI189" s="1"/>
      <c r="AJ189" s="1"/>
      <c r="AK189" s="1"/>
      <c r="AL189" s="1">
        <v>0.85</v>
      </c>
      <c r="AM189" s="1">
        <v>80.2</v>
      </c>
      <c r="AN189" s="1">
        <v>6</v>
      </c>
      <c r="AO189" s="1">
        <v>21</v>
      </c>
      <c r="AP189" s="1">
        <v>8</v>
      </c>
      <c r="AQ189" s="1"/>
      <c r="AR189" s="1"/>
      <c r="AS189" s="1"/>
      <c r="AT189" s="1"/>
      <c r="AU189" s="1"/>
      <c r="AV189" s="1"/>
      <c r="AW189" s="1"/>
      <c r="AX189" s="1"/>
      <c r="AY189" s="1"/>
      <c r="AZ189" s="1"/>
      <c r="BA189" s="1"/>
      <c r="BB189" s="1"/>
      <c r="BC189" s="1">
        <v>9</v>
      </c>
      <c r="BD189" s="1">
        <v>6.22</v>
      </c>
      <c r="BE189" s="1">
        <v>14.5</v>
      </c>
      <c r="BF189" s="1"/>
      <c r="BG189" s="1">
        <v>6.79</v>
      </c>
      <c r="BH189" s="1">
        <v>1.36</v>
      </c>
      <c r="BI189" s="1">
        <v>0.43</v>
      </c>
      <c r="BJ189" s="1"/>
      <c r="BK189" s="1">
        <v>0.16600000000000001</v>
      </c>
      <c r="BM189" s="9">
        <v>0.157</v>
      </c>
      <c r="BP189" s="9">
        <v>0.27</v>
      </c>
      <c r="BR189" s="9">
        <v>0.2</v>
      </c>
      <c r="BS189" s="9">
        <v>0.5</v>
      </c>
      <c r="CD189" s="9">
        <v>0.93</v>
      </c>
      <c r="CE189" s="9">
        <v>0.22</v>
      </c>
    </row>
    <row r="190" spans="2:83" ht="12.75">
      <c r="B190" s="5" t="s">
        <v>1136</v>
      </c>
      <c r="C190" s="4" t="s">
        <v>799</v>
      </c>
      <c r="D190" s="2">
        <v>42.81</v>
      </c>
      <c r="E190" s="2">
        <f>1.66806*0.0839</f>
        <v>0.13995023400000001</v>
      </c>
      <c r="F190" s="2">
        <v>3.12</v>
      </c>
      <c r="G190" s="2">
        <v>0.46781014500000001</v>
      </c>
      <c r="H190" s="2"/>
      <c r="I190" s="2">
        <v>9.35</v>
      </c>
      <c r="J190" s="2">
        <f t="shared" si="12"/>
        <v>9.35</v>
      </c>
      <c r="K190" s="2">
        <v>0.25</v>
      </c>
      <c r="L190" s="2">
        <v>36.770000000000003</v>
      </c>
      <c r="M190" s="2">
        <v>0.24561179999999999</v>
      </c>
      <c r="N190" s="2">
        <v>2.41</v>
      </c>
      <c r="O190" s="2">
        <v>0.69</v>
      </c>
      <c r="P190" s="3">
        <v>0.16</v>
      </c>
      <c r="Q190" s="2">
        <v>0.28999999999999998</v>
      </c>
      <c r="R190" s="2">
        <v>96.703372178999999</v>
      </c>
      <c r="S190" s="1"/>
      <c r="T190" s="1"/>
      <c r="U190" s="1"/>
      <c r="V190" s="1"/>
      <c r="W190" s="1"/>
      <c r="X190" s="1"/>
      <c r="Y190" s="1"/>
      <c r="Z190" s="1">
        <v>13.7</v>
      </c>
      <c r="AA190" s="1">
        <v>67</v>
      </c>
      <c r="AB190" s="1">
        <v>3201</v>
      </c>
      <c r="AC190" s="1"/>
      <c r="AD190" s="1">
        <v>1930</v>
      </c>
      <c r="AE190" s="1"/>
      <c r="AF190" s="1">
        <v>87</v>
      </c>
      <c r="AG190" s="1">
        <v>2</v>
      </c>
      <c r="AH190" s="1"/>
      <c r="AI190" s="1"/>
      <c r="AJ190" s="1"/>
      <c r="AK190" s="1"/>
      <c r="AL190" s="1">
        <v>1.34</v>
      </c>
      <c r="AM190" s="1">
        <v>136</v>
      </c>
      <c r="AN190" s="1">
        <v>10</v>
      </c>
      <c r="AO190" s="1">
        <v>37</v>
      </c>
      <c r="AP190" s="1">
        <v>12</v>
      </c>
      <c r="AQ190" s="1"/>
      <c r="AR190" s="1"/>
      <c r="AS190" s="1"/>
      <c r="AT190" s="1"/>
      <c r="AU190" s="1"/>
      <c r="AV190" s="1"/>
      <c r="AW190" s="1"/>
      <c r="AX190" s="1"/>
      <c r="AY190" s="1"/>
      <c r="AZ190" s="1"/>
      <c r="BA190" s="1"/>
      <c r="BB190" s="1"/>
      <c r="BC190" s="1">
        <v>39</v>
      </c>
      <c r="BD190" s="1">
        <v>16.7</v>
      </c>
      <c r="BE190" s="1">
        <v>34.6</v>
      </c>
      <c r="BF190" s="1"/>
      <c r="BG190" s="1">
        <v>16.100000000000001</v>
      </c>
      <c r="BH190" s="1">
        <v>2.85</v>
      </c>
      <c r="BI190" s="1">
        <v>0.85</v>
      </c>
      <c r="BJ190" s="1"/>
      <c r="BK190" s="1">
        <v>0.318</v>
      </c>
      <c r="BM190" s="9">
        <v>0.27100000000000002</v>
      </c>
      <c r="BP190" s="9">
        <v>0.54</v>
      </c>
      <c r="BR190" s="9">
        <v>0.36</v>
      </c>
      <c r="BS190" s="9">
        <v>0.78</v>
      </c>
      <c r="CD190" s="9">
        <v>2.2200000000000002</v>
      </c>
      <c r="CE190" s="9">
        <v>0.46</v>
      </c>
    </row>
    <row r="191" spans="2:83" ht="12.75">
      <c r="B191" s="5" t="s">
        <v>1135</v>
      </c>
      <c r="C191" s="4" t="s">
        <v>799</v>
      </c>
      <c r="D191" s="2">
        <v>44.02</v>
      </c>
      <c r="E191" s="2">
        <f>1.66806*0.0963</f>
        <v>0.16063417800000002</v>
      </c>
      <c r="F191" s="2">
        <v>2.23</v>
      </c>
      <c r="G191" s="2">
        <v>0.49163178000000002</v>
      </c>
      <c r="H191" s="2"/>
      <c r="I191" s="2">
        <v>9.65</v>
      </c>
      <c r="J191" s="2">
        <f t="shared" si="12"/>
        <v>9.65</v>
      </c>
      <c r="K191" s="2">
        <v>0.15</v>
      </c>
      <c r="L191" s="2">
        <v>39.200000000000003</v>
      </c>
      <c r="M191" s="2">
        <v>0.24281207999999999</v>
      </c>
      <c r="N191" s="2">
        <v>2.95</v>
      </c>
      <c r="O191" s="2">
        <v>0.5</v>
      </c>
      <c r="P191" s="3">
        <v>0.11</v>
      </c>
      <c r="Q191" s="2">
        <v>0.41</v>
      </c>
      <c r="R191" s="2">
        <v>100.11507803800001</v>
      </c>
      <c r="S191" s="1"/>
      <c r="T191" s="1"/>
      <c r="U191" s="1"/>
      <c r="V191" s="1"/>
      <c r="W191" s="1"/>
      <c r="X191" s="1"/>
      <c r="Y191" s="1"/>
      <c r="Z191" s="1"/>
      <c r="AA191" s="1">
        <v>54</v>
      </c>
      <c r="AB191" s="1">
        <v>3364</v>
      </c>
      <c r="AC191" s="1"/>
      <c r="AD191" s="1">
        <v>1908</v>
      </c>
      <c r="AE191" s="1">
        <v>2</v>
      </c>
      <c r="AF191" s="1">
        <v>130</v>
      </c>
      <c r="AG191" s="1">
        <v>2</v>
      </c>
      <c r="AH191" s="1"/>
      <c r="AI191" s="1"/>
      <c r="AJ191" s="1"/>
      <c r="AK191" s="1"/>
      <c r="AL191" s="1">
        <v>0.91</v>
      </c>
      <c r="AM191" s="1">
        <v>55.5</v>
      </c>
      <c r="AN191" s="1">
        <v>6</v>
      </c>
      <c r="AO191" s="1">
        <v>23</v>
      </c>
      <c r="AP191" s="1">
        <v>9</v>
      </c>
      <c r="AQ191" s="1"/>
      <c r="AR191" s="1"/>
      <c r="AS191" s="1"/>
      <c r="AT191" s="1"/>
      <c r="AU191" s="1"/>
      <c r="AV191" s="1"/>
      <c r="AW191" s="1"/>
      <c r="AX191" s="1"/>
      <c r="AY191" s="1"/>
      <c r="AZ191" s="1"/>
      <c r="BA191" s="1"/>
      <c r="BB191" s="1"/>
      <c r="BC191" s="1">
        <v>10</v>
      </c>
      <c r="BD191" s="1">
        <v>12</v>
      </c>
      <c r="BE191" s="1">
        <v>22</v>
      </c>
      <c r="BF191" s="1"/>
      <c r="BG191" s="1"/>
      <c r="BH191" s="1"/>
      <c r="BI191" s="1"/>
      <c r="BJ191" s="1"/>
      <c r="BK191" s="1"/>
    </row>
    <row r="192" spans="2:83" ht="12.75">
      <c r="B192" s="5" t="s">
        <v>1134</v>
      </c>
      <c r="C192" s="4" t="s">
        <v>799</v>
      </c>
      <c r="D192" s="2">
        <v>43.58</v>
      </c>
      <c r="E192" s="2">
        <f>1.66806*0.0418</f>
        <v>6.9724908000000002E-2</v>
      </c>
      <c r="F192" s="2">
        <v>1.82</v>
      </c>
      <c r="G192" s="2">
        <v>0.31830381000000002</v>
      </c>
      <c r="H192" s="2"/>
      <c r="I192" s="2">
        <v>7.92</v>
      </c>
      <c r="J192" s="2">
        <f t="shared" si="12"/>
        <v>7.92</v>
      </c>
      <c r="K192" s="2">
        <v>0.16</v>
      </c>
      <c r="L192" s="2">
        <v>41.47</v>
      </c>
      <c r="M192" s="2">
        <v>0.42759360000000002</v>
      </c>
      <c r="N192" s="2">
        <v>2.48</v>
      </c>
      <c r="O192" s="2">
        <v>0.52</v>
      </c>
      <c r="P192" s="3">
        <v>0.09</v>
      </c>
      <c r="Q192" s="2">
        <v>0.38</v>
      </c>
      <c r="R192" s="2">
        <v>99.235622317999997</v>
      </c>
      <c r="S192" s="1"/>
      <c r="T192" s="1"/>
      <c r="U192" s="1"/>
      <c r="V192" s="1"/>
      <c r="W192" s="1"/>
      <c r="X192" s="1"/>
      <c r="Y192" s="1"/>
      <c r="Z192" s="1">
        <v>11</v>
      </c>
      <c r="AA192" s="1">
        <v>53</v>
      </c>
      <c r="AB192" s="1">
        <v>2178</v>
      </c>
      <c r="AC192" s="1"/>
      <c r="AD192" s="1">
        <v>3360</v>
      </c>
      <c r="AE192" s="1"/>
      <c r="AF192" s="1">
        <v>68</v>
      </c>
      <c r="AG192" s="1"/>
      <c r="AH192" s="1"/>
      <c r="AI192" s="1"/>
      <c r="AJ192" s="1"/>
      <c r="AK192" s="1"/>
      <c r="AL192" s="1">
        <v>0.78</v>
      </c>
      <c r="AM192" s="1">
        <v>104</v>
      </c>
      <c r="AN192" s="1">
        <v>9</v>
      </c>
      <c r="AO192" s="1">
        <v>11</v>
      </c>
      <c r="AP192" s="1">
        <v>3</v>
      </c>
      <c r="AQ192" s="1"/>
      <c r="AR192" s="1"/>
      <c r="AS192" s="1"/>
      <c r="AT192" s="1"/>
      <c r="AU192" s="1"/>
      <c r="AV192" s="1"/>
      <c r="AW192" s="1"/>
      <c r="AX192" s="1"/>
      <c r="AY192" s="1"/>
      <c r="AZ192" s="1"/>
      <c r="BA192" s="1"/>
      <c r="BB192" s="1">
        <v>0.03</v>
      </c>
      <c r="BC192" s="1">
        <v>62</v>
      </c>
      <c r="BD192" s="1">
        <v>22.3</v>
      </c>
      <c r="BE192" s="1">
        <v>39.200000000000003</v>
      </c>
      <c r="BF192" s="1"/>
      <c r="BG192" s="1">
        <v>14.4</v>
      </c>
      <c r="BH192" s="1">
        <v>2.2400000000000002</v>
      </c>
      <c r="BI192" s="1">
        <v>0.56999999999999995</v>
      </c>
      <c r="BJ192" s="1"/>
      <c r="BK192" s="1">
        <v>0.21</v>
      </c>
      <c r="BM192" s="9">
        <v>0.16900000000000001</v>
      </c>
      <c r="BP192" s="9">
        <v>0.37</v>
      </c>
      <c r="BR192" s="9">
        <v>0.45</v>
      </c>
      <c r="BS192" s="9">
        <v>0.5</v>
      </c>
      <c r="CD192" s="9">
        <v>4.4000000000000004</v>
      </c>
    </row>
    <row r="193" spans="1:83" ht="12.75">
      <c r="B193" s="5" t="s">
        <v>1133</v>
      </c>
      <c r="C193" s="4" t="s">
        <v>799</v>
      </c>
      <c r="D193" s="2">
        <v>42.73</v>
      </c>
      <c r="E193" s="2">
        <f>1.66806*0.12</f>
        <v>0.20016720000000002</v>
      </c>
      <c r="F193" s="2">
        <v>2.0499999999999998</v>
      </c>
      <c r="G193" s="2">
        <v>0.38757654000000002</v>
      </c>
      <c r="H193" s="2"/>
      <c r="I193" s="2">
        <v>8.43</v>
      </c>
      <c r="J193" s="2">
        <f t="shared" si="12"/>
        <v>8.43</v>
      </c>
      <c r="K193" s="2">
        <v>0.26</v>
      </c>
      <c r="L193" s="2">
        <v>40.68</v>
      </c>
      <c r="M193" s="2">
        <v>0.28709856</v>
      </c>
      <c r="N193" s="2">
        <v>2.92</v>
      </c>
      <c r="O193" s="2">
        <v>0.22</v>
      </c>
      <c r="P193" s="3">
        <v>7.0000000000000007E-2</v>
      </c>
      <c r="Q193" s="2">
        <v>0.08</v>
      </c>
      <c r="R193" s="2">
        <v>98.314842299999981</v>
      </c>
      <c r="S193" s="1"/>
      <c r="T193" s="1"/>
      <c r="U193" s="1"/>
      <c r="V193" s="1"/>
      <c r="W193" s="1"/>
      <c r="X193" s="1"/>
      <c r="Y193" s="1"/>
      <c r="Z193" s="1"/>
      <c r="AA193" s="1">
        <v>49</v>
      </c>
      <c r="AB193" s="1">
        <v>2652</v>
      </c>
      <c r="AC193" s="1"/>
      <c r="AD193" s="1">
        <v>2256</v>
      </c>
      <c r="AE193" s="1"/>
      <c r="AF193" s="1">
        <v>48</v>
      </c>
      <c r="AG193" s="1">
        <v>1</v>
      </c>
      <c r="AH193" s="1"/>
      <c r="AI193" s="1"/>
      <c r="AJ193" s="1"/>
      <c r="AK193" s="1"/>
      <c r="AL193" s="1"/>
      <c r="AM193" s="1">
        <v>98</v>
      </c>
      <c r="AN193" s="1">
        <v>4</v>
      </c>
      <c r="AO193" s="1">
        <v>45</v>
      </c>
      <c r="AP193" s="1">
        <v>15</v>
      </c>
      <c r="AQ193" s="1"/>
      <c r="AR193" s="1"/>
      <c r="AS193" s="1"/>
      <c r="AT193" s="1"/>
      <c r="AU193" s="1"/>
      <c r="AV193" s="1"/>
      <c r="AW193" s="1"/>
      <c r="AX193" s="1"/>
      <c r="AY193" s="1"/>
      <c r="AZ193" s="1"/>
      <c r="BA193" s="1"/>
      <c r="BB193" s="1"/>
      <c r="BC193" s="1">
        <v>64</v>
      </c>
      <c r="BD193" s="1">
        <v>5</v>
      </c>
      <c r="BE193" s="1">
        <v>15</v>
      </c>
      <c r="BF193" s="1"/>
      <c r="BG193" s="1"/>
      <c r="BH193" s="1"/>
      <c r="BI193" s="1"/>
      <c r="BJ193" s="1"/>
      <c r="BK193" s="1"/>
    </row>
    <row r="194" spans="1:83" ht="12.75">
      <c r="B194" s="5" t="s">
        <v>1132</v>
      </c>
      <c r="C194" s="4" t="s">
        <v>799</v>
      </c>
      <c r="D194" s="2">
        <v>43.92</v>
      </c>
      <c r="E194" s="2">
        <f>1.66806*0.018</f>
        <v>3.0025079999999999E-2</v>
      </c>
      <c r="F194" s="2">
        <v>0.68</v>
      </c>
      <c r="G194" s="2">
        <v>0.46634869500000004</v>
      </c>
      <c r="H194" s="2"/>
      <c r="I194" s="2">
        <v>9.16</v>
      </c>
      <c r="J194" s="2">
        <f t="shared" si="12"/>
        <v>9.16</v>
      </c>
      <c r="K194" s="2">
        <v>0.25</v>
      </c>
      <c r="L194" s="2">
        <v>41.68</v>
      </c>
      <c r="M194" s="2">
        <v>0.28086282000000001</v>
      </c>
      <c r="N194" s="2">
        <v>1.44</v>
      </c>
      <c r="O194" s="2">
        <v>0.08</v>
      </c>
      <c r="P194" s="3"/>
      <c r="Q194" s="2">
        <v>0.13</v>
      </c>
      <c r="R194" s="2">
        <v>98.117236595000008</v>
      </c>
      <c r="S194" s="1"/>
      <c r="T194" s="1"/>
      <c r="U194" s="1"/>
      <c r="V194" s="1"/>
      <c r="W194" s="1"/>
      <c r="X194" s="1"/>
      <c r="Y194" s="1"/>
      <c r="Z194" s="1"/>
      <c r="AA194" s="1">
        <v>33</v>
      </c>
      <c r="AB194" s="1">
        <v>3191</v>
      </c>
      <c r="AC194" s="1"/>
      <c r="AD194" s="1">
        <v>2207</v>
      </c>
      <c r="AE194" s="1"/>
      <c r="AF194" s="1">
        <v>74</v>
      </c>
      <c r="AG194" s="1"/>
      <c r="AH194" s="1"/>
      <c r="AI194" s="1"/>
      <c r="AJ194" s="1"/>
      <c r="AK194" s="1"/>
      <c r="AL194" s="1"/>
      <c r="AM194" s="1">
        <v>69</v>
      </c>
      <c r="AN194" s="1">
        <v>3</v>
      </c>
      <c r="AO194" s="1">
        <v>8</v>
      </c>
      <c r="AP194" s="1">
        <v>7</v>
      </c>
      <c r="AQ194" s="1"/>
      <c r="AR194" s="1"/>
      <c r="AS194" s="1"/>
      <c r="AT194" s="1"/>
      <c r="AU194" s="1"/>
      <c r="AV194" s="1"/>
      <c r="AW194" s="1"/>
      <c r="AX194" s="1"/>
      <c r="AY194" s="1"/>
      <c r="AZ194" s="1"/>
      <c r="BA194" s="1"/>
      <c r="BB194" s="1"/>
      <c r="BC194" s="1">
        <v>39</v>
      </c>
      <c r="BD194" s="1">
        <v>8</v>
      </c>
      <c r="BE194" s="1">
        <v>19</v>
      </c>
      <c r="BF194" s="1"/>
      <c r="BG194" s="1"/>
      <c r="BH194" s="1"/>
      <c r="BI194" s="1"/>
      <c r="BJ194" s="1"/>
      <c r="BK194" s="1"/>
    </row>
    <row r="195" spans="1:83" ht="12.75">
      <c r="B195" s="5" t="s">
        <v>1131</v>
      </c>
      <c r="C195" s="4" t="s">
        <v>799</v>
      </c>
      <c r="D195" s="2">
        <v>42.54</v>
      </c>
      <c r="E195" s="2">
        <f>1.66806*0.0181</f>
        <v>3.0191886000000005E-2</v>
      </c>
      <c r="F195" s="2">
        <v>1</v>
      </c>
      <c r="G195" s="2">
        <v>0.46561796999999999</v>
      </c>
      <c r="H195" s="2"/>
      <c r="I195" s="2">
        <v>7.55</v>
      </c>
      <c r="J195" s="2">
        <f t="shared" si="12"/>
        <v>7.55</v>
      </c>
      <c r="K195" s="2">
        <v>0.14000000000000001</v>
      </c>
      <c r="L195" s="2">
        <v>43.06</v>
      </c>
      <c r="M195" s="2">
        <v>0.27246366</v>
      </c>
      <c r="N195" s="2">
        <v>2.75</v>
      </c>
      <c r="O195" s="2">
        <v>0.25</v>
      </c>
      <c r="P195" s="3">
        <v>0.03</v>
      </c>
      <c r="Q195" s="2">
        <v>0.62</v>
      </c>
      <c r="R195" s="2">
        <v>98.708273515999991</v>
      </c>
      <c r="S195" s="1"/>
      <c r="T195" s="1"/>
      <c r="U195" s="1"/>
      <c r="V195" s="1"/>
      <c r="W195" s="1"/>
      <c r="X195" s="1"/>
      <c r="Y195" s="1"/>
      <c r="Z195" s="1"/>
      <c r="AA195" s="1">
        <v>29</v>
      </c>
      <c r="AB195" s="1">
        <v>3186</v>
      </c>
      <c r="AC195" s="1"/>
      <c r="AD195" s="1">
        <v>2141</v>
      </c>
      <c r="AE195" s="1">
        <v>4</v>
      </c>
      <c r="AF195" s="1">
        <v>56</v>
      </c>
      <c r="AG195" s="1"/>
      <c r="AH195" s="1"/>
      <c r="AI195" s="1"/>
      <c r="AJ195" s="1"/>
      <c r="AK195" s="1"/>
      <c r="AL195" s="1">
        <v>1</v>
      </c>
      <c r="AM195" s="1">
        <v>231</v>
      </c>
      <c r="AN195" s="1">
        <v>9</v>
      </c>
      <c r="AO195" s="1">
        <v>8</v>
      </c>
      <c r="AP195" s="1">
        <v>7</v>
      </c>
      <c r="AQ195" s="1"/>
      <c r="AR195" s="1"/>
      <c r="AS195" s="1"/>
      <c r="AT195" s="1"/>
      <c r="AU195" s="1"/>
      <c r="AV195" s="1"/>
      <c r="AW195" s="1"/>
      <c r="AX195" s="1"/>
      <c r="AY195" s="1"/>
      <c r="AZ195" s="1"/>
      <c r="BA195" s="1"/>
      <c r="BB195" s="1"/>
      <c r="BC195" s="1">
        <v>19</v>
      </c>
      <c r="BD195" s="1">
        <v>44</v>
      </c>
      <c r="BE195" s="1">
        <v>73</v>
      </c>
      <c r="BF195" s="1"/>
      <c r="BG195" s="1"/>
      <c r="BH195" s="1"/>
      <c r="BI195" s="1"/>
      <c r="BJ195" s="1"/>
      <c r="BK195" s="1"/>
    </row>
    <row r="196" spans="1:83" ht="12.75">
      <c r="B196" s="5" t="s">
        <v>1130</v>
      </c>
      <c r="C196" s="4" t="s">
        <v>799</v>
      </c>
      <c r="D196" s="2">
        <v>44.01</v>
      </c>
      <c r="E196" s="2">
        <f>1.66806*0.0182</f>
        <v>3.0358692000000003E-2</v>
      </c>
      <c r="F196" s="2">
        <v>0.95</v>
      </c>
      <c r="G196" s="2">
        <v>0.37033143000000002</v>
      </c>
      <c r="H196" s="2"/>
      <c r="I196" s="2">
        <v>8.23</v>
      </c>
      <c r="J196" s="2">
        <f t="shared" si="12"/>
        <v>8.23</v>
      </c>
      <c r="K196" s="2">
        <v>0.14000000000000001</v>
      </c>
      <c r="L196" s="2">
        <v>43.46</v>
      </c>
      <c r="M196" s="2">
        <v>0.30122441999999999</v>
      </c>
      <c r="N196" s="2">
        <v>1.41</v>
      </c>
      <c r="O196" s="2">
        <v>0.34</v>
      </c>
      <c r="P196" s="3">
        <v>0.03</v>
      </c>
      <c r="Q196" s="2">
        <v>0.52</v>
      </c>
      <c r="R196" s="2">
        <v>99.791914541999986</v>
      </c>
      <c r="S196" s="1"/>
      <c r="T196" s="1"/>
      <c r="U196" s="1"/>
      <c r="V196" s="1"/>
      <c r="W196" s="1"/>
      <c r="X196" s="1"/>
      <c r="Y196" s="1"/>
      <c r="Z196" s="1"/>
      <c r="AA196" s="1">
        <v>32</v>
      </c>
      <c r="AB196" s="1">
        <v>2534</v>
      </c>
      <c r="AC196" s="1"/>
      <c r="AD196" s="1">
        <v>2367</v>
      </c>
      <c r="AE196" s="1">
        <v>5</v>
      </c>
      <c r="AF196" s="1">
        <v>58</v>
      </c>
      <c r="AG196" s="1">
        <v>1</v>
      </c>
      <c r="AH196" s="1"/>
      <c r="AI196" s="1"/>
      <c r="AJ196" s="1"/>
      <c r="AK196" s="1"/>
      <c r="AL196" s="1"/>
      <c r="AM196" s="1">
        <v>190</v>
      </c>
      <c r="AN196" s="1">
        <v>3</v>
      </c>
      <c r="AO196" s="1">
        <v>22</v>
      </c>
      <c r="AP196" s="1">
        <v>9</v>
      </c>
      <c r="AQ196" s="1"/>
      <c r="AR196" s="1"/>
      <c r="AS196" s="1"/>
      <c r="AT196" s="1"/>
      <c r="AU196" s="1"/>
      <c r="AV196" s="1"/>
      <c r="AW196" s="1"/>
      <c r="AX196" s="1"/>
      <c r="AY196" s="1"/>
      <c r="AZ196" s="1"/>
      <c r="BA196" s="1"/>
      <c r="BB196" s="1"/>
      <c r="BC196" s="1">
        <v>13</v>
      </c>
      <c r="BD196" s="1">
        <v>32</v>
      </c>
      <c r="BE196" s="1">
        <v>49</v>
      </c>
      <c r="BF196" s="1"/>
      <c r="BG196" s="1"/>
      <c r="BH196" s="1"/>
      <c r="BI196" s="1"/>
      <c r="BJ196" s="1"/>
      <c r="BK196" s="1"/>
    </row>
    <row r="197" spans="1:83" ht="12.75">
      <c r="B197" s="5" t="s">
        <v>1129</v>
      </c>
      <c r="C197" s="4" t="s">
        <v>799</v>
      </c>
      <c r="D197" s="2">
        <v>42.09</v>
      </c>
      <c r="E197" s="2">
        <f>1.66806*0.3832</f>
        <v>0.63920059200000001</v>
      </c>
      <c r="F197" s="2">
        <v>3.29</v>
      </c>
      <c r="G197" s="2">
        <v>0.45158805000000002</v>
      </c>
      <c r="H197" s="2"/>
      <c r="I197" s="2">
        <v>9.15</v>
      </c>
      <c r="J197" s="2">
        <f t="shared" si="12"/>
        <v>9.15</v>
      </c>
      <c r="K197" s="2">
        <v>0.16</v>
      </c>
      <c r="L197" s="2">
        <v>37.65</v>
      </c>
      <c r="M197" s="2">
        <v>0.22995882000000001</v>
      </c>
      <c r="N197" s="2">
        <v>4.6100000000000003</v>
      </c>
      <c r="O197" s="2">
        <v>0.64</v>
      </c>
      <c r="P197" s="3">
        <v>0.25</v>
      </c>
      <c r="Q197" s="2">
        <v>0.05</v>
      </c>
      <c r="R197" s="2">
        <v>99.210747462</v>
      </c>
      <c r="S197" s="1"/>
      <c r="T197" s="1"/>
      <c r="U197" s="1"/>
      <c r="V197" s="1"/>
      <c r="W197" s="1"/>
      <c r="X197" s="1"/>
      <c r="Y197" s="1"/>
      <c r="Z197" s="1">
        <v>24.2</v>
      </c>
      <c r="AA197" s="1">
        <v>68</v>
      </c>
      <c r="AB197" s="1">
        <v>3090</v>
      </c>
      <c r="AC197" s="1"/>
      <c r="AD197" s="1">
        <v>1807</v>
      </c>
      <c r="AE197" s="1">
        <v>10</v>
      </c>
      <c r="AF197" s="1">
        <v>74</v>
      </c>
      <c r="AG197" s="1">
        <v>6</v>
      </c>
      <c r="AH197" s="1"/>
      <c r="AI197" s="1"/>
      <c r="AJ197" s="1"/>
      <c r="AK197" s="1"/>
      <c r="AL197" s="1">
        <v>2.27</v>
      </c>
      <c r="AM197" s="1">
        <v>159</v>
      </c>
      <c r="AN197" s="1">
        <v>5</v>
      </c>
      <c r="AO197" s="1">
        <v>67</v>
      </c>
      <c r="AP197" s="1">
        <v>29</v>
      </c>
      <c r="AQ197" s="1"/>
      <c r="AR197" s="1"/>
      <c r="AS197" s="1"/>
      <c r="AT197" s="1"/>
      <c r="AU197" s="1"/>
      <c r="AV197" s="1"/>
      <c r="AW197" s="1"/>
      <c r="AX197" s="1"/>
      <c r="AY197" s="1"/>
      <c r="AZ197" s="1"/>
      <c r="BA197" s="1"/>
      <c r="BB197" s="1">
        <v>0.01</v>
      </c>
      <c r="BC197" s="1">
        <v>80</v>
      </c>
      <c r="BD197" s="1">
        <v>4.95</v>
      </c>
      <c r="BE197" s="1">
        <v>13.5</v>
      </c>
      <c r="BF197" s="1"/>
      <c r="BG197" s="1"/>
      <c r="BH197" s="1"/>
      <c r="BI197" s="1">
        <v>0.55000000000000004</v>
      </c>
      <c r="BJ197" s="1"/>
      <c r="BK197" s="1">
        <v>0.22</v>
      </c>
      <c r="BM197" s="9">
        <v>0.16800000000000001</v>
      </c>
      <c r="BP197" s="9">
        <v>0.32</v>
      </c>
      <c r="BR197" s="9">
        <v>1.56</v>
      </c>
      <c r="BS197" s="9">
        <v>2.13</v>
      </c>
      <c r="CD197" s="9">
        <v>0.47</v>
      </c>
      <c r="CE197" s="9">
        <v>0.05</v>
      </c>
    </row>
    <row r="198" spans="1:83" ht="12.75">
      <c r="B198" s="5" t="s">
        <v>1128</v>
      </c>
      <c r="C198" s="4" t="s">
        <v>799</v>
      </c>
      <c r="D198" s="2">
        <v>41.92</v>
      </c>
      <c r="E198" s="2">
        <f>1.66806*0.0218</f>
        <v>3.6363708000000002E-2</v>
      </c>
      <c r="F198" s="2">
        <v>0.79</v>
      </c>
      <c r="G198" s="2">
        <v>0.47672499000000002</v>
      </c>
      <c r="H198" s="2"/>
      <c r="I198" s="2">
        <v>8.4600000000000009</v>
      </c>
      <c r="J198" s="2">
        <f t="shared" si="12"/>
        <v>8.4600000000000009</v>
      </c>
      <c r="K198" s="2">
        <v>0.16</v>
      </c>
      <c r="L198" s="2">
        <v>44.48</v>
      </c>
      <c r="M198" s="2">
        <v>0.31611383999999998</v>
      </c>
      <c r="N198" s="2">
        <v>2.65</v>
      </c>
      <c r="O198" s="2">
        <v>0.52</v>
      </c>
      <c r="P198" s="3">
        <v>7.0000000000000007E-2</v>
      </c>
      <c r="Q198" s="2">
        <v>0.43</v>
      </c>
      <c r="R198" s="2">
        <v>100.30920253799999</v>
      </c>
      <c r="S198" s="1"/>
      <c r="T198" s="1"/>
      <c r="U198" s="1"/>
      <c r="V198" s="1"/>
      <c r="W198" s="1"/>
      <c r="X198" s="1"/>
      <c r="Y198" s="1"/>
      <c r="Z198" s="1"/>
      <c r="AA198" s="1">
        <v>20</v>
      </c>
      <c r="AB198" s="1">
        <v>3262</v>
      </c>
      <c r="AC198" s="1"/>
      <c r="AD198" s="1">
        <v>2484</v>
      </c>
      <c r="AE198" s="1">
        <v>3</v>
      </c>
      <c r="AF198" s="1">
        <v>66</v>
      </c>
      <c r="AG198" s="1">
        <v>3</v>
      </c>
      <c r="AH198" s="1"/>
      <c r="AI198" s="1"/>
      <c r="AJ198" s="1"/>
      <c r="AK198" s="1"/>
      <c r="AL198" s="1">
        <v>1.46</v>
      </c>
      <c r="AM198" s="1">
        <v>164</v>
      </c>
      <c r="AN198" s="1">
        <v>5</v>
      </c>
      <c r="AO198" s="1">
        <v>36</v>
      </c>
      <c r="AP198" s="1"/>
      <c r="AQ198" s="1"/>
      <c r="AR198" s="1"/>
      <c r="AS198" s="1"/>
      <c r="AT198" s="1"/>
      <c r="AU198" s="1"/>
      <c r="AV198" s="1"/>
      <c r="AW198" s="1"/>
      <c r="AX198" s="1"/>
      <c r="AY198" s="1"/>
      <c r="AZ198" s="1"/>
      <c r="BA198" s="1"/>
      <c r="BB198" s="1"/>
      <c r="BC198" s="1">
        <v>52</v>
      </c>
      <c r="BD198" s="1"/>
      <c r="BE198" s="1"/>
      <c r="BF198" s="1"/>
      <c r="BG198" s="1"/>
      <c r="BH198" s="1"/>
      <c r="BI198" s="1"/>
      <c r="BJ198" s="1"/>
      <c r="BK198" s="1"/>
    </row>
    <row r="199" spans="1:83" ht="12.75">
      <c r="B199" s="5"/>
      <c r="C199" s="4"/>
      <c r="D199" s="2"/>
      <c r="E199" s="2"/>
      <c r="F199" s="2"/>
      <c r="G199" s="2"/>
      <c r="H199" s="2"/>
      <c r="I199" s="2"/>
      <c r="J199" s="2"/>
      <c r="K199" s="2"/>
      <c r="L199" s="2"/>
      <c r="M199" s="2"/>
      <c r="N199" s="2"/>
      <c r="O199" s="2"/>
      <c r="P199" s="3"/>
      <c r="Q199" s="2"/>
      <c r="R199" s="2"/>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row>
    <row r="200" spans="1:83" ht="12.75">
      <c r="A200" s="7" t="s">
        <v>1127</v>
      </c>
      <c r="B200" s="5" t="s">
        <v>1126</v>
      </c>
      <c r="C200" s="4" t="s">
        <v>801</v>
      </c>
      <c r="D200" s="2">
        <v>45.16</v>
      </c>
      <c r="E200" s="2">
        <v>0.14000000000000001</v>
      </c>
      <c r="F200" s="2">
        <v>3.51</v>
      </c>
      <c r="G200" s="2">
        <v>0.40774455000000004</v>
      </c>
      <c r="H200" s="2"/>
      <c r="I200" s="2">
        <v>8.6379999999999999</v>
      </c>
      <c r="J200" s="2">
        <f>(0.8998*H200)+I200</f>
        <v>8.6379999999999999</v>
      </c>
      <c r="K200" s="2">
        <v>0.14000000000000001</v>
      </c>
      <c r="L200" s="2">
        <v>38.200000000000003</v>
      </c>
      <c r="M200" s="2">
        <v>0.2602467</v>
      </c>
      <c r="N200" s="2">
        <v>3.13</v>
      </c>
      <c r="O200" s="2">
        <v>0.3</v>
      </c>
      <c r="P200" s="3"/>
      <c r="Q200" s="2">
        <v>0.06</v>
      </c>
      <c r="R200" s="2">
        <v>99.945991250000006</v>
      </c>
      <c r="S200" s="1"/>
      <c r="T200" s="1"/>
      <c r="U200" s="1"/>
      <c r="V200" s="1"/>
      <c r="W200" s="1"/>
      <c r="X200" s="1"/>
      <c r="Y200" s="1"/>
      <c r="Z200" s="1"/>
      <c r="AA200" s="1">
        <v>75</v>
      </c>
      <c r="AB200" s="1">
        <v>2790</v>
      </c>
      <c r="AC200" s="1">
        <v>109</v>
      </c>
      <c r="AD200" s="1">
        <v>2045</v>
      </c>
      <c r="AE200" s="1"/>
      <c r="AF200" s="1"/>
      <c r="AG200" s="1"/>
      <c r="AH200" s="1"/>
      <c r="AI200" s="1"/>
      <c r="AJ200" s="1"/>
      <c r="AK200" s="1"/>
      <c r="AL200" s="1">
        <v>0.26800000000000002</v>
      </c>
      <c r="AM200" s="1">
        <v>12.5</v>
      </c>
      <c r="AN200" s="1"/>
      <c r="AO200" s="1">
        <v>16</v>
      </c>
      <c r="AP200" s="1"/>
      <c r="AQ200" s="1"/>
      <c r="AR200" s="1"/>
      <c r="AS200" s="1"/>
      <c r="AT200" s="1"/>
      <c r="AU200" s="1"/>
      <c r="AV200" s="1"/>
      <c r="AW200" s="1"/>
      <c r="AX200" s="1"/>
      <c r="AY200" s="1"/>
      <c r="AZ200" s="1"/>
      <c r="BA200" s="1"/>
      <c r="BB200" s="1"/>
      <c r="BC200" s="1"/>
      <c r="BD200" s="1">
        <v>0.24099999999999999</v>
      </c>
      <c r="BE200" s="1">
        <v>0.85499999999999998</v>
      </c>
      <c r="BF200" s="1"/>
      <c r="BG200" s="1">
        <v>0.72499999999999998</v>
      </c>
      <c r="BH200" s="1">
        <v>0.254</v>
      </c>
      <c r="BI200" s="1">
        <v>0.10199999999999999</v>
      </c>
      <c r="BJ200" s="1">
        <v>0.379</v>
      </c>
      <c r="BK200" s="1"/>
      <c r="BL200" s="9">
        <v>0.48699999999999999</v>
      </c>
      <c r="BN200" s="9">
        <v>0.32600000000000001</v>
      </c>
      <c r="BP200" s="9">
        <v>0.33200000000000002</v>
      </c>
      <c r="BQ200" s="9">
        <v>5.2999999999999999E-2</v>
      </c>
    </row>
    <row r="201" spans="1:83" ht="12.75">
      <c r="B201" s="5"/>
      <c r="C201" s="4"/>
      <c r="D201" s="2"/>
      <c r="E201" s="2"/>
      <c r="F201" s="2"/>
      <c r="G201" s="2"/>
      <c r="H201" s="2"/>
      <c r="I201" s="2"/>
      <c r="J201" s="2"/>
      <c r="K201" s="2"/>
      <c r="L201" s="2"/>
      <c r="M201" s="2"/>
      <c r="N201" s="2"/>
      <c r="O201" s="2"/>
      <c r="P201" s="3"/>
      <c r="Q201" s="2"/>
      <c r="R201" s="2"/>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row>
    <row r="202" spans="1:83" ht="12.75">
      <c r="A202" s="7" t="s">
        <v>1125</v>
      </c>
      <c r="B202" s="5" t="s">
        <v>1124</v>
      </c>
      <c r="C202" s="4" t="s">
        <v>801</v>
      </c>
      <c r="D202" s="2">
        <v>43.4</v>
      </c>
      <c r="E202" s="2"/>
      <c r="F202" s="2">
        <v>1.1499999999999999</v>
      </c>
      <c r="G202" s="2">
        <v>0.43989644999999999</v>
      </c>
      <c r="H202" s="2">
        <v>1.45</v>
      </c>
      <c r="I202" s="2">
        <v>6.13</v>
      </c>
      <c r="J202" s="2">
        <f>(0.8998*H202)+I202</f>
        <v>7.4347099999999999</v>
      </c>
      <c r="K202" s="2">
        <v>0.11</v>
      </c>
      <c r="L202" s="2">
        <v>44.4</v>
      </c>
      <c r="M202" s="2">
        <v>0.31051439999999997</v>
      </c>
      <c r="N202" s="2">
        <v>0.98</v>
      </c>
      <c r="O202" s="2">
        <v>0.36</v>
      </c>
      <c r="P202" s="3">
        <v>1E-3</v>
      </c>
      <c r="Q202" s="2"/>
      <c r="R202" s="2">
        <v>98.58612085</v>
      </c>
      <c r="S202" s="1"/>
      <c r="T202" s="1"/>
      <c r="U202" s="1"/>
      <c r="V202" s="1"/>
      <c r="W202" s="1"/>
      <c r="X202" s="1"/>
      <c r="Y202" s="1"/>
      <c r="Z202" s="1"/>
      <c r="AA202" s="1"/>
      <c r="AB202" s="1">
        <v>3010</v>
      </c>
      <c r="AC202" s="1"/>
      <c r="AD202" s="1">
        <v>2440</v>
      </c>
      <c r="AE202" s="1"/>
      <c r="AF202" s="1"/>
      <c r="AG202" s="1"/>
      <c r="AH202" s="1"/>
      <c r="AI202" s="1"/>
      <c r="AJ202" s="1"/>
      <c r="AK202" s="1"/>
      <c r="AL202" s="1">
        <v>0.31</v>
      </c>
      <c r="AM202" s="1">
        <v>2.64</v>
      </c>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row>
    <row r="203" spans="1:83" ht="12.75">
      <c r="B203" s="5" t="s">
        <v>1123</v>
      </c>
      <c r="C203" s="4" t="s">
        <v>801</v>
      </c>
      <c r="D203" s="2">
        <v>42.5</v>
      </c>
      <c r="E203" s="2">
        <v>0.01</v>
      </c>
      <c r="F203" s="2">
        <v>0.86</v>
      </c>
      <c r="G203" s="2">
        <v>0.36974685000000002</v>
      </c>
      <c r="H203" s="2">
        <v>2.21</v>
      </c>
      <c r="I203" s="2">
        <v>6.03</v>
      </c>
      <c r="J203" s="2">
        <f>(0.8998*H203)+I203</f>
        <v>8.0185580000000005</v>
      </c>
      <c r="K203" s="2">
        <v>0.12</v>
      </c>
      <c r="L203" s="2">
        <v>44.8</v>
      </c>
      <c r="M203" s="2">
        <v>0.32960339999999999</v>
      </c>
      <c r="N203" s="2">
        <v>0.65</v>
      </c>
      <c r="O203" s="2">
        <v>0.3</v>
      </c>
      <c r="P203" s="3">
        <v>0.04</v>
      </c>
      <c r="Q203" s="2"/>
      <c r="R203" s="2">
        <v>97.997908250000009</v>
      </c>
      <c r="S203" s="1"/>
      <c r="T203" s="1"/>
      <c r="U203" s="1"/>
      <c r="V203" s="1"/>
      <c r="W203" s="1"/>
      <c r="X203" s="1"/>
      <c r="Y203" s="1"/>
      <c r="Z203" s="1"/>
      <c r="AA203" s="1"/>
      <c r="AB203" s="1">
        <v>2530</v>
      </c>
      <c r="AC203" s="1"/>
      <c r="AD203" s="1">
        <v>2590</v>
      </c>
      <c r="AE203" s="1"/>
      <c r="AF203" s="1"/>
      <c r="AG203" s="1"/>
      <c r="AH203" s="1"/>
      <c r="AI203" s="1"/>
      <c r="AJ203" s="1"/>
      <c r="AK203" s="1"/>
      <c r="AL203" s="1">
        <v>0.4</v>
      </c>
      <c r="AM203" s="1">
        <v>40.49</v>
      </c>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row>
    <row r="204" spans="1:83" ht="12.75">
      <c r="B204" s="5" t="s">
        <v>1122</v>
      </c>
      <c r="C204" s="4" t="s">
        <v>801</v>
      </c>
      <c r="D204" s="2">
        <v>42.3</v>
      </c>
      <c r="E204" s="2">
        <v>0.02</v>
      </c>
      <c r="F204" s="2">
        <v>1.19</v>
      </c>
      <c r="G204" s="2">
        <v>0.40920600000000001</v>
      </c>
      <c r="H204" s="2">
        <v>1.29</v>
      </c>
      <c r="I204" s="2">
        <v>6.55</v>
      </c>
      <c r="J204" s="2">
        <f>(0.8998*H204)+I204</f>
        <v>7.7107419999999998</v>
      </c>
      <c r="K204" s="2">
        <v>0.11</v>
      </c>
      <c r="L204" s="2">
        <v>45.9</v>
      </c>
      <c r="M204" s="2">
        <v>0.26979120000000001</v>
      </c>
      <c r="N204" s="2">
        <v>0.99</v>
      </c>
      <c r="O204" s="2">
        <v>7.0000000000000007E-2</v>
      </c>
      <c r="P204" s="3">
        <v>0.02</v>
      </c>
      <c r="Q204" s="2"/>
      <c r="R204" s="2">
        <v>98.989739200000002</v>
      </c>
      <c r="S204" s="1"/>
      <c r="T204" s="1"/>
      <c r="U204" s="1"/>
      <c r="V204" s="1"/>
      <c r="W204" s="1"/>
      <c r="X204" s="1"/>
      <c r="Y204" s="1"/>
      <c r="Z204" s="1"/>
      <c r="AA204" s="1"/>
      <c r="AB204" s="1">
        <v>2800</v>
      </c>
      <c r="AC204" s="1"/>
      <c r="AD204" s="1">
        <v>2120</v>
      </c>
      <c r="AE204" s="1"/>
      <c r="AF204" s="1"/>
      <c r="AG204" s="1"/>
      <c r="AH204" s="1"/>
      <c r="AI204" s="1"/>
      <c r="AJ204" s="1"/>
      <c r="AK204" s="1"/>
      <c r="AL204" s="1">
        <v>0.55000000000000004</v>
      </c>
      <c r="AM204" s="1">
        <v>5.3</v>
      </c>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row>
    <row r="205" spans="1:83" ht="12.75">
      <c r="B205" s="5" t="s">
        <v>1121</v>
      </c>
      <c r="C205" s="4" t="s">
        <v>801</v>
      </c>
      <c r="D205" s="2">
        <v>45.1</v>
      </c>
      <c r="E205" s="2">
        <v>0.02</v>
      </c>
      <c r="F205" s="2">
        <v>1.84</v>
      </c>
      <c r="G205" s="2">
        <v>0.51004605000000003</v>
      </c>
      <c r="H205" s="2">
        <v>1.95</v>
      </c>
      <c r="I205" s="2">
        <v>5.88</v>
      </c>
      <c r="J205" s="2">
        <f>(0.8998*H205)+I205</f>
        <v>7.6346100000000003</v>
      </c>
      <c r="K205" s="2">
        <v>0.11</v>
      </c>
      <c r="L205" s="2">
        <v>44</v>
      </c>
      <c r="M205" s="2">
        <v>0.29015279999999999</v>
      </c>
      <c r="N205" s="2">
        <v>1.27</v>
      </c>
      <c r="O205" s="2">
        <v>0.1</v>
      </c>
      <c r="P205" s="3">
        <v>0.01</v>
      </c>
      <c r="Q205" s="2"/>
      <c r="R205" s="2">
        <v>100.88480885</v>
      </c>
      <c r="S205" s="1"/>
      <c r="T205" s="1"/>
      <c r="U205" s="1"/>
      <c r="V205" s="1"/>
      <c r="W205" s="1"/>
      <c r="X205" s="1"/>
      <c r="Y205" s="1"/>
      <c r="Z205" s="1"/>
      <c r="AA205" s="1"/>
      <c r="AB205" s="1">
        <v>3490</v>
      </c>
      <c r="AC205" s="1"/>
      <c r="AD205" s="1">
        <v>2280</v>
      </c>
      <c r="AE205" s="1"/>
      <c r="AF205" s="1"/>
      <c r="AG205" s="1"/>
      <c r="AH205" s="1"/>
      <c r="AI205" s="1"/>
      <c r="AJ205" s="1"/>
      <c r="AK205" s="1"/>
      <c r="AL205" s="1">
        <v>0.45</v>
      </c>
      <c r="AM205" s="1">
        <v>11.26</v>
      </c>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row>
    <row r="206" spans="1:83">
      <c r="B206" s="7">
        <v>21590</v>
      </c>
      <c r="D206" s="8">
        <v>48.7</v>
      </c>
      <c r="E206" s="8">
        <v>0.2</v>
      </c>
      <c r="F206" s="8">
        <v>4.66</v>
      </c>
      <c r="G206" s="8">
        <v>0.44</v>
      </c>
      <c r="J206" s="8">
        <v>5.39</v>
      </c>
      <c r="L206" s="8">
        <v>24.6</v>
      </c>
      <c r="M206" s="8">
        <v>0.08</v>
      </c>
      <c r="N206" s="8">
        <v>16.899999999999999</v>
      </c>
      <c r="O206" s="8">
        <v>0.53</v>
      </c>
      <c r="R206" s="8">
        <v>100.98</v>
      </c>
      <c r="AL206" s="9">
        <v>0.85</v>
      </c>
      <c r="AM206" s="9">
        <v>71.91</v>
      </c>
    </row>
    <row r="207" spans="1:83">
      <c r="B207" s="7">
        <v>21591</v>
      </c>
      <c r="D207" s="8">
        <v>48.3</v>
      </c>
      <c r="E207" s="8">
        <v>0.3</v>
      </c>
      <c r="F207" s="8">
        <v>7.08</v>
      </c>
      <c r="G207" s="8">
        <v>0.46</v>
      </c>
      <c r="J207" s="8">
        <v>4.42</v>
      </c>
      <c r="L207" s="8">
        <v>19.600000000000001</v>
      </c>
      <c r="M207" s="8">
        <v>7.0000000000000007E-2</v>
      </c>
      <c r="N207" s="8">
        <v>19.399999999999999</v>
      </c>
      <c r="O207" s="8">
        <v>0.51</v>
      </c>
      <c r="R207" s="8">
        <v>99.61</v>
      </c>
      <c r="AL207" s="9">
        <v>0.49</v>
      </c>
      <c r="AM207" s="9">
        <v>93.24</v>
      </c>
    </row>
    <row r="208" spans="1:83">
      <c r="B208" s="7">
        <v>21592</v>
      </c>
      <c r="D208" s="8">
        <v>50.1</v>
      </c>
      <c r="E208" s="8">
        <v>0.1</v>
      </c>
      <c r="F208" s="8">
        <v>3.56</v>
      </c>
      <c r="G208" s="8">
        <v>1.1299999999999999</v>
      </c>
      <c r="J208" s="8">
        <v>4.57</v>
      </c>
      <c r="L208" s="8">
        <v>25.2</v>
      </c>
      <c r="M208" s="8">
        <v>0.08</v>
      </c>
      <c r="N208" s="8">
        <v>16</v>
      </c>
      <c r="O208" s="8">
        <v>0.53</v>
      </c>
      <c r="R208" s="8">
        <v>100.06</v>
      </c>
      <c r="AL208" s="9">
        <v>0.28999999999999998</v>
      </c>
      <c r="AM208" s="9">
        <v>60.74</v>
      </c>
    </row>
    <row r="209" spans="1:68">
      <c r="B209" s="7">
        <v>21593</v>
      </c>
      <c r="D209" s="8">
        <v>46.1</v>
      </c>
      <c r="E209" s="8">
        <v>0.44</v>
      </c>
      <c r="F209" s="8">
        <v>9.52</v>
      </c>
      <c r="G209" s="8">
        <v>0.03</v>
      </c>
      <c r="J209" s="8">
        <v>7.67</v>
      </c>
      <c r="L209" s="8">
        <v>15.8</v>
      </c>
      <c r="M209" s="8">
        <v>0.03</v>
      </c>
      <c r="N209" s="8">
        <v>21.1</v>
      </c>
      <c r="O209" s="8">
        <v>0.21</v>
      </c>
      <c r="R209" s="8">
        <v>100.84</v>
      </c>
      <c r="AL209" s="9">
        <v>0.95</v>
      </c>
      <c r="AM209" s="9">
        <v>198.9</v>
      </c>
      <c r="BH209" s="9">
        <v>0.24</v>
      </c>
      <c r="BI209" s="9">
        <v>9.2999999999999999E-2</v>
      </c>
      <c r="BK209" s="9">
        <v>0.06</v>
      </c>
    </row>
    <row r="210" spans="1:68" ht="12.75">
      <c r="B210" s="5"/>
      <c r="C210" s="4"/>
      <c r="D210" s="2"/>
      <c r="E210" s="2"/>
      <c r="F210" s="2"/>
      <c r="G210" s="2"/>
      <c r="H210" s="2"/>
      <c r="I210" s="2"/>
      <c r="J210" s="2"/>
      <c r="K210" s="2"/>
      <c r="L210" s="2"/>
      <c r="M210" s="2"/>
      <c r="N210" s="2"/>
      <c r="O210" s="2"/>
      <c r="P210" s="3"/>
      <c r="Q210" s="2"/>
      <c r="R210" s="2"/>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row>
    <row r="211" spans="1:68" ht="12.75">
      <c r="A211" s="7" t="s">
        <v>1120</v>
      </c>
      <c r="B211" s="5" t="s">
        <v>1119</v>
      </c>
      <c r="C211" s="4" t="s">
        <v>801</v>
      </c>
      <c r="D211" s="2">
        <v>43.08</v>
      </c>
      <c r="E211" s="2">
        <v>0.08</v>
      </c>
      <c r="F211" s="2">
        <v>1.95</v>
      </c>
      <c r="G211" s="2">
        <v>0.39605295000000001</v>
      </c>
      <c r="H211" s="2"/>
      <c r="I211" s="2">
        <v>8.36</v>
      </c>
      <c r="J211" s="2">
        <f t="shared" ref="J211:J219" si="13">(0.8998*H211)+I211</f>
        <v>8.36</v>
      </c>
      <c r="K211" s="2">
        <v>0.14000000000000001</v>
      </c>
      <c r="L211" s="2">
        <v>43.23</v>
      </c>
      <c r="M211" s="2">
        <v>0.30236975999999999</v>
      </c>
      <c r="N211" s="2">
        <v>1.02</v>
      </c>
      <c r="O211" s="2">
        <v>0.43</v>
      </c>
      <c r="P211" s="3">
        <v>0.59</v>
      </c>
      <c r="Q211" s="2">
        <v>0.21</v>
      </c>
      <c r="R211" s="2">
        <v>99.788422710000006</v>
      </c>
      <c r="S211" s="1"/>
      <c r="T211" s="1"/>
      <c r="U211" s="1"/>
      <c r="V211" s="1"/>
      <c r="W211" s="1"/>
      <c r="X211" s="1">
        <v>230</v>
      </c>
      <c r="Y211" s="1"/>
      <c r="Z211" s="1"/>
      <c r="AA211" s="1"/>
      <c r="AB211" s="1">
        <v>2710</v>
      </c>
      <c r="AC211" s="1"/>
      <c r="AD211" s="1">
        <v>2376</v>
      </c>
      <c r="AE211" s="1"/>
      <c r="AF211" s="1"/>
      <c r="AG211" s="1"/>
      <c r="AH211" s="1"/>
      <c r="AI211" s="1"/>
      <c r="AJ211" s="1"/>
      <c r="AK211" s="1"/>
      <c r="AL211" s="1">
        <v>12</v>
      </c>
      <c r="AM211" s="1">
        <v>175</v>
      </c>
      <c r="AN211" s="1">
        <v>32</v>
      </c>
      <c r="AO211" s="1">
        <v>123</v>
      </c>
      <c r="AP211" s="1"/>
      <c r="AQ211" s="1"/>
      <c r="AR211" s="1"/>
      <c r="AS211" s="1"/>
      <c r="AT211" s="1"/>
      <c r="AU211" s="1"/>
      <c r="AV211" s="1"/>
      <c r="AW211" s="1"/>
      <c r="AX211" s="1"/>
      <c r="AY211" s="1"/>
      <c r="AZ211" s="1"/>
      <c r="BA211" s="1"/>
      <c r="BB211" s="1"/>
      <c r="BC211" s="1">
        <v>65</v>
      </c>
      <c r="BD211" s="1"/>
      <c r="BE211" s="1">
        <v>59</v>
      </c>
      <c r="BF211" s="1"/>
      <c r="BG211" s="1"/>
      <c r="BH211" s="1"/>
      <c r="BI211" s="1"/>
      <c r="BJ211" s="1"/>
      <c r="BK211" s="1"/>
    </row>
    <row r="212" spans="1:68" ht="12.75">
      <c r="B212" s="5" t="s">
        <v>1118</v>
      </c>
      <c r="C212" s="4" t="s">
        <v>801</v>
      </c>
      <c r="D212" s="2">
        <v>43.38</v>
      </c>
      <c r="E212" s="2">
        <v>0.01</v>
      </c>
      <c r="F212" s="2">
        <v>0.87</v>
      </c>
      <c r="G212" s="2">
        <v>0.40248333000000003</v>
      </c>
      <c r="H212" s="2"/>
      <c r="I212" s="2">
        <v>8.01</v>
      </c>
      <c r="J212" s="2">
        <f t="shared" si="13"/>
        <v>8.01</v>
      </c>
      <c r="K212" s="2">
        <v>0.14000000000000001</v>
      </c>
      <c r="L212" s="2">
        <v>45.52</v>
      </c>
      <c r="M212" s="2">
        <v>0.31178699999999998</v>
      </c>
      <c r="N212" s="2">
        <v>0.88</v>
      </c>
      <c r="O212" s="2">
        <v>0.15</v>
      </c>
      <c r="P212" s="3">
        <v>0.05</v>
      </c>
      <c r="Q212" s="2"/>
      <c r="R212" s="2">
        <v>99.72427033000001</v>
      </c>
      <c r="S212" s="1"/>
      <c r="T212" s="1"/>
      <c r="U212" s="1"/>
      <c r="V212" s="1"/>
      <c r="W212" s="1"/>
      <c r="X212" s="1">
        <v>175</v>
      </c>
      <c r="Y212" s="1"/>
      <c r="Z212" s="1"/>
      <c r="AA212" s="1"/>
      <c r="AB212" s="1">
        <v>2754</v>
      </c>
      <c r="AC212" s="1"/>
      <c r="AD212" s="1">
        <v>2450</v>
      </c>
      <c r="AE212" s="1"/>
      <c r="AF212" s="1"/>
      <c r="AG212" s="1"/>
      <c r="AH212" s="1"/>
      <c r="AI212" s="1"/>
      <c r="AJ212" s="1"/>
      <c r="AK212" s="1"/>
      <c r="AL212" s="1">
        <v>1</v>
      </c>
      <c r="AM212" s="1">
        <v>15</v>
      </c>
      <c r="AN212" s="1">
        <v>2</v>
      </c>
      <c r="AO212" s="1"/>
      <c r="AP212" s="1"/>
      <c r="AQ212" s="1"/>
      <c r="AR212" s="1"/>
      <c r="AS212" s="1"/>
      <c r="AT212" s="1"/>
      <c r="AU212" s="1"/>
      <c r="AV212" s="1"/>
      <c r="AW212" s="1"/>
      <c r="AX212" s="1"/>
      <c r="AY212" s="1"/>
      <c r="AZ212" s="1"/>
      <c r="BA212" s="1"/>
      <c r="BB212" s="1"/>
      <c r="BC212" s="1">
        <v>26</v>
      </c>
      <c r="BD212" s="1"/>
      <c r="BE212" s="1">
        <v>1</v>
      </c>
      <c r="BF212" s="1"/>
      <c r="BG212" s="1"/>
      <c r="BH212" s="1"/>
      <c r="BI212" s="1"/>
      <c r="BJ212" s="1"/>
      <c r="BK212" s="1"/>
    </row>
    <row r="213" spans="1:68" ht="12.75">
      <c r="B213" s="5" t="s">
        <v>1117</v>
      </c>
      <c r="C213" s="4" t="s">
        <v>801</v>
      </c>
      <c r="D213" s="2">
        <v>42.71</v>
      </c>
      <c r="E213" s="2">
        <v>0.1</v>
      </c>
      <c r="F213" s="2">
        <v>1.42</v>
      </c>
      <c r="G213" s="2">
        <v>0.32414961000000003</v>
      </c>
      <c r="H213" s="2"/>
      <c r="I213" s="2">
        <v>8.23</v>
      </c>
      <c r="J213" s="2">
        <f t="shared" si="13"/>
        <v>8.23</v>
      </c>
      <c r="K213" s="2">
        <v>0.14000000000000001</v>
      </c>
      <c r="L213" s="2">
        <v>44.13</v>
      </c>
      <c r="M213" s="2">
        <v>0.30453318000000001</v>
      </c>
      <c r="N213" s="2">
        <v>1.1399999999999999</v>
      </c>
      <c r="O213" s="2">
        <v>0.35</v>
      </c>
      <c r="P213" s="3">
        <v>0.5</v>
      </c>
      <c r="Q213" s="2">
        <v>0.2</v>
      </c>
      <c r="R213" s="2">
        <v>99.548682790000001</v>
      </c>
      <c r="S213" s="1"/>
      <c r="T213" s="1"/>
      <c r="U213" s="1"/>
      <c r="V213" s="1"/>
      <c r="W213" s="1"/>
      <c r="X213" s="1">
        <v>143</v>
      </c>
      <c r="Y213" s="1"/>
      <c r="Z213" s="1"/>
      <c r="AA213" s="1"/>
      <c r="AB213" s="1">
        <v>2218</v>
      </c>
      <c r="AC213" s="1"/>
      <c r="AD213" s="1">
        <v>2393</v>
      </c>
      <c r="AE213" s="1"/>
      <c r="AF213" s="1"/>
      <c r="AG213" s="1"/>
      <c r="AH213" s="1"/>
      <c r="AI213" s="1"/>
      <c r="AJ213" s="1"/>
      <c r="AK213" s="1"/>
      <c r="AL213" s="1">
        <v>12</v>
      </c>
      <c r="AM213" s="1">
        <v>108</v>
      </c>
      <c r="AN213" s="1">
        <v>37</v>
      </c>
      <c r="AO213" s="1">
        <v>224</v>
      </c>
      <c r="AP213" s="1"/>
      <c r="AQ213" s="1"/>
      <c r="AR213" s="1"/>
      <c r="AS213" s="1"/>
      <c r="AT213" s="1"/>
      <c r="AU213" s="1"/>
      <c r="AV213" s="1"/>
      <c r="AW213" s="1"/>
      <c r="AX213" s="1"/>
      <c r="AY213" s="1"/>
      <c r="AZ213" s="1"/>
      <c r="BA213" s="1"/>
      <c r="BB213" s="1"/>
      <c r="BC213" s="1">
        <v>54</v>
      </c>
      <c r="BD213" s="1"/>
      <c r="BE213" s="1">
        <v>49</v>
      </c>
      <c r="BF213" s="1"/>
      <c r="BG213" s="1"/>
      <c r="BH213" s="1"/>
      <c r="BI213" s="1"/>
      <c r="BJ213" s="1"/>
      <c r="BK213" s="1"/>
    </row>
    <row r="214" spans="1:68" ht="12.75">
      <c r="B214" s="5" t="s">
        <v>1116</v>
      </c>
      <c r="C214" s="4" t="s">
        <v>801</v>
      </c>
      <c r="D214" s="2">
        <v>44.48</v>
      </c>
      <c r="E214" s="2">
        <v>0.01</v>
      </c>
      <c r="F214" s="2">
        <v>1.61</v>
      </c>
      <c r="G214" s="2">
        <v>0.43083546</v>
      </c>
      <c r="H214" s="2"/>
      <c r="I214" s="2">
        <v>7.9</v>
      </c>
      <c r="J214" s="2">
        <f t="shared" si="13"/>
        <v>7.9</v>
      </c>
      <c r="K214" s="2">
        <v>0.13</v>
      </c>
      <c r="L214" s="2">
        <v>42.62</v>
      </c>
      <c r="M214" s="2">
        <v>0.29040731999999997</v>
      </c>
      <c r="N214" s="2">
        <v>1.69</v>
      </c>
      <c r="O214" s="2">
        <v>0.19</v>
      </c>
      <c r="P214" s="3">
        <v>0.4</v>
      </c>
      <c r="Q214" s="2">
        <v>0.09</v>
      </c>
      <c r="R214" s="2">
        <v>99.841242779999988</v>
      </c>
      <c r="S214" s="1"/>
      <c r="T214" s="1"/>
      <c r="U214" s="1"/>
      <c r="V214" s="1"/>
      <c r="W214" s="1"/>
      <c r="X214" s="1">
        <v>223</v>
      </c>
      <c r="Y214" s="1"/>
      <c r="Z214" s="1"/>
      <c r="AA214" s="1"/>
      <c r="AB214" s="1">
        <v>2948</v>
      </c>
      <c r="AC214" s="1"/>
      <c r="AD214" s="1">
        <v>2282</v>
      </c>
      <c r="AE214" s="1"/>
      <c r="AF214" s="1"/>
      <c r="AG214" s="1"/>
      <c r="AH214" s="1"/>
      <c r="AI214" s="1"/>
      <c r="AJ214" s="1"/>
      <c r="AK214" s="1"/>
      <c r="AL214" s="1">
        <v>3</v>
      </c>
      <c r="AM214" s="1">
        <v>51</v>
      </c>
      <c r="AN214" s="1">
        <v>4</v>
      </c>
      <c r="AO214" s="1"/>
      <c r="AP214" s="1"/>
      <c r="AQ214" s="1"/>
      <c r="AR214" s="1"/>
      <c r="AS214" s="1"/>
      <c r="AT214" s="1"/>
      <c r="AU214" s="1"/>
      <c r="AV214" s="1"/>
      <c r="AW214" s="1"/>
      <c r="AX214" s="1"/>
      <c r="AY214" s="1"/>
      <c r="AZ214" s="1"/>
      <c r="BA214" s="1"/>
      <c r="BB214" s="1"/>
      <c r="BC214" s="1">
        <v>45</v>
      </c>
      <c r="BD214" s="1"/>
      <c r="BE214" s="1">
        <v>7</v>
      </c>
      <c r="BF214" s="1"/>
      <c r="BG214" s="1"/>
      <c r="BH214" s="1"/>
      <c r="BI214" s="1"/>
      <c r="BJ214" s="1"/>
      <c r="BK214" s="1"/>
    </row>
    <row r="215" spans="1:68" ht="12.75">
      <c r="B215" s="5" t="s">
        <v>1115</v>
      </c>
      <c r="C215" s="4" t="s">
        <v>801</v>
      </c>
      <c r="D215" s="2">
        <v>41.91</v>
      </c>
      <c r="E215" s="2">
        <v>0.04</v>
      </c>
      <c r="F215" s="2">
        <v>1.59</v>
      </c>
      <c r="G215" s="2">
        <v>0.26554546499999998</v>
      </c>
      <c r="H215" s="2"/>
      <c r="I215" s="2">
        <v>8.7799999999999994</v>
      </c>
      <c r="J215" s="2">
        <f t="shared" si="13"/>
        <v>8.7799999999999994</v>
      </c>
      <c r="K215" s="2">
        <v>0.16</v>
      </c>
      <c r="L215" s="2">
        <v>45.1</v>
      </c>
      <c r="M215" s="2">
        <v>0.32094971999999999</v>
      </c>
      <c r="N215" s="2">
        <v>0.71</v>
      </c>
      <c r="O215" s="2">
        <v>0.22</v>
      </c>
      <c r="P215" s="3">
        <v>0.43</v>
      </c>
      <c r="Q215" s="2">
        <v>0.06</v>
      </c>
      <c r="R215" s="2">
        <v>99.586495185000004</v>
      </c>
      <c r="S215" s="1"/>
      <c r="T215" s="1"/>
      <c r="U215" s="1"/>
      <c r="V215" s="1"/>
      <c r="W215" s="1"/>
      <c r="X215" s="1">
        <v>229</v>
      </c>
      <c r="Y215" s="1"/>
      <c r="Z215" s="1"/>
      <c r="AA215" s="1"/>
      <c r="AB215" s="1">
        <v>1817</v>
      </c>
      <c r="AC215" s="1"/>
      <c r="AD215" s="1">
        <v>2522</v>
      </c>
      <c r="AE215" s="1"/>
      <c r="AF215" s="1"/>
      <c r="AG215" s="1"/>
      <c r="AH215" s="1"/>
      <c r="AI215" s="1"/>
      <c r="AJ215" s="1"/>
      <c r="AK215" s="1"/>
      <c r="AL215" s="1">
        <v>12</v>
      </c>
      <c r="AM215" s="1">
        <v>46</v>
      </c>
      <c r="AN215" s="1"/>
      <c r="AO215" s="1">
        <v>39</v>
      </c>
      <c r="AP215" s="1"/>
      <c r="AQ215" s="1"/>
      <c r="AR215" s="1"/>
      <c r="AS215" s="1"/>
      <c r="AT215" s="1"/>
      <c r="AU215" s="1"/>
      <c r="AV215" s="1"/>
      <c r="AW215" s="1"/>
      <c r="AX215" s="1"/>
      <c r="AY215" s="1"/>
      <c r="AZ215" s="1"/>
      <c r="BA215" s="1"/>
      <c r="BB215" s="1"/>
      <c r="BC215" s="1">
        <v>38</v>
      </c>
      <c r="BD215" s="1"/>
      <c r="BE215" s="1">
        <v>14</v>
      </c>
      <c r="BF215" s="1"/>
      <c r="BG215" s="1"/>
      <c r="BH215" s="1"/>
      <c r="BI215" s="1"/>
      <c r="BJ215" s="1"/>
      <c r="BK215" s="1"/>
    </row>
    <row r="216" spans="1:68" ht="12.75">
      <c r="B216" s="5" t="s">
        <v>1114</v>
      </c>
      <c r="C216" s="4" t="s">
        <v>801</v>
      </c>
      <c r="D216" s="2">
        <v>44.1</v>
      </c>
      <c r="E216" s="2">
        <v>0.04</v>
      </c>
      <c r="F216" s="2">
        <v>2.1800000000000002</v>
      </c>
      <c r="G216" s="2">
        <v>0.40847527500000003</v>
      </c>
      <c r="H216" s="2"/>
      <c r="I216" s="2">
        <v>8.0399999999999991</v>
      </c>
      <c r="J216" s="2">
        <f t="shared" si="13"/>
        <v>8.0399999999999991</v>
      </c>
      <c r="K216" s="2">
        <v>0.14000000000000001</v>
      </c>
      <c r="L216" s="2">
        <v>41.72</v>
      </c>
      <c r="M216" s="2">
        <v>0.28417157999999998</v>
      </c>
      <c r="N216" s="2">
        <v>2.25</v>
      </c>
      <c r="O216" s="2">
        <v>0.2</v>
      </c>
      <c r="P216" s="3">
        <v>0.39</v>
      </c>
      <c r="Q216" s="2">
        <v>0.02</v>
      </c>
      <c r="R216" s="2">
        <v>99.772646855000019</v>
      </c>
      <c r="S216" s="1"/>
      <c r="T216" s="1"/>
      <c r="U216" s="1"/>
      <c r="V216" s="1"/>
      <c r="W216" s="1"/>
      <c r="X216" s="1">
        <v>205</v>
      </c>
      <c r="Y216" s="1"/>
      <c r="Z216" s="1"/>
      <c r="AA216" s="1"/>
      <c r="AB216" s="1">
        <v>2795</v>
      </c>
      <c r="AC216" s="1"/>
      <c r="AD216" s="1">
        <v>2233</v>
      </c>
      <c r="AE216" s="1"/>
      <c r="AF216" s="1"/>
      <c r="AG216" s="1"/>
      <c r="AH216" s="1"/>
      <c r="AI216" s="1"/>
      <c r="AJ216" s="1"/>
      <c r="AK216" s="1"/>
      <c r="AL216" s="1">
        <v>8</v>
      </c>
      <c r="AM216" s="1">
        <v>28</v>
      </c>
      <c r="AN216" s="1">
        <v>7</v>
      </c>
      <c r="AO216" s="1">
        <v>29</v>
      </c>
      <c r="AP216" s="1"/>
      <c r="AQ216" s="1"/>
      <c r="AR216" s="1"/>
      <c r="AS216" s="1"/>
      <c r="AT216" s="1"/>
      <c r="AU216" s="1"/>
      <c r="AV216" s="1"/>
      <c r="AW216" s="1"/>
      <c r="AX216" s="1"/>
      <c r="AY216" s="1"/>
      <c r="AZ216" s="1"/>
      <c r="BA216" s="1"/>
      <c r="BB216" s="1"/>
      <c r="BC216" s="1">
        <v>38</v>
      </c>
      <c r="BD216" s="1"/>
      <c r="BE216" s="1">
        <v>4</v>
      </c>
      <c r="BF216" s="1"/>
      <c r="BG216" s="1"/>
      <c r="BH216" s="1"/>
      <c r="BI216" s="1"/>
      <c r="BJ216" s="1"/>
      <c r="BK216" s="1"/>
    </row>
    <row r="217" spans="1:68" ht="12.75">
      <c r="B217" s="5" t="s">
        <v>1113</v>
      </c>
      <c r="C217" s="4" t="s">
        <v>801</v>
      </c>
      <c r="D217" s="2">
        <v>43.53</v>
      </c>
      <c r="E217" s="2">
        <v>0.08</v>
      </c>
      <c r="F217" s="2">
        <v>2.06</v>
      </c>
      <c r="G217" s="2">
        <v>0.36433948500000002</v>
      </c>
      <c r="H217" s="2"/>
      <c r="I217" s="2">
        <v>8.6199999999999992</v>
      </c>
      <c r="J217" s="2">
        <f t="shared" si="13"/>
        <v>8.6199999999999992</v>
      </c>
      <c r="K217" s="2">
        <v>0.15</v>
      </c>
      <c r="L217" s="2">
        <v>43.04</v>
      </c>
      <c r="M217" s="2">
        <v>0.28773485999999998</v>
      </c>
      <c r="N217" s="2">
        <v>1.45</v>
      </c>
      <c r="O217" s="2">
        <v>0.01</v>
      </c>
      <c r="P217" s="3">
        <v>7.0000000000000007E-2</v>
      </c>
      <c r="Q217" s="2">
        <v>0.02</v>
      </c>
      <c r="R217" s="2">
        <v>99.682074345000018</v>
      </c>
      <c r="S217" s="1"/>
      <c r="T217" s="1"/>
      <c r="U217" s="1"/>
      <c r="V217" s="1"/>
      <c r="W217" s="1"/>
      <c r="X217" s="1">
        <v>243</v>
      </c>
      <c r="Y217" s="1"/>
      <c r="Z217" s="1"/>
      <c r="AA217" s="1"/>
      <c r="AB217" s="1">
        <v>2493</v>
      </c>
      <c r="AC217" s="1"/>
      <c r="AD217" s="1">
        <v>2261</v>
      </c>
      <c r="AE217" s="1"/>
      <c r="AF217" s="1"/>
      <c r="AG217" s="1"/>
      <c r="AH217" s="1"/>
      <c r="AI217" s="1"/>
      <c r="AJ217" s="1"/>
      <c r="AK217" s="1"/>
      <c r="AL217" s="1">
        <v>1</v>
      </c>
      <c r="AM217" s="1">
        <v>13</v>
      </c>
      <c r="AN217" s="1"/>
      <c r="AO217" s="1">
        <v>5</v>
      </c>
      <c r="AP217" s="1"/>
      <c r="AQ217" s="1"/>
      <c r="AR217" s="1"/>
      <c r="AS217" s="1"/>
      <c r="AT217" s="1"/>
      <c r="AU217" s="1"/>
      <c r="AV217" s="1"/>
      <c r="AW217" s="1"/>
      <c r="AX217" s="1"/>
      <c r="AY217" s="1"/>
      <c r="AZ217" s="1"/>
      <c r="BA217" s="1"/>
      <c r="BB217" s="1"/>
      <c r="BC217" s="1">
        <v>24</v>
      </c>
      <c r="BD217" s="1"/>
      <c r="BE217" s="1">
        <v>2</v>
      </c>
      <c r="BF217" s="1"/>
      <c r="BG217" s="1"/>
      <c r="BH217" s="1"/>
      <c r="BI217" s="1"/>
      <c r="BJ217" s="1"/>
      <c r="BK217" s="1"/>
    </row>
    <row r="218" spans="1:68" ht="12.75">
      <c r="B218" s="5" t="s">
        <v>1112</v>
      </c>
      <c r="C218" s="4" t="s">
        <v>801</v>
      </c>
      <c r="D218" s="2">
        <v>45.05</v>
      </c>
      <c r="E218" s="2">
        <v>0.05</v>
      </c>
      <c r="F218" s="2">
        <v>1.36</v>
      </c>
      <c r="G218" s="2">
        <v>0.37690795500000002</v>
      </c>
      <c r="H218" s="2"/>
      <c r="I218" s="2">
        <v>8.4</v>
      </c>
      <c r="J218" s="2">
        <f t="shared" si="13"/>
        <v>8.4</v>
      </c>
      <c r="K218" s="2">
        <v>0.14000000000000001</v>
      </c>
      <c r="L218" s="2">
        <v>43.03</v>
      </c>
      <c r="M218" s="2">
        <v>0.30644208000000001</v>
      </c>
      <c r="N218" s="2">
        <v>0.92</v>
      </c>
      <c r="O218" s="2">
        <v>0.04</v>
      </c>
      <c r="P218" s="3">
        <v>0.08</v>
      </c>
      <c r="Q218" s="2">
        <v>0.01</v>
      </c>
      <c r="R218" s="2">
        <v>99.763350034999988</v>
      </c>
      <c r="S218" s="1"/>
      <c r="T218" s="1"/>
      <c r="U218" s="1"/>
      <c r="V218" s="1"/>
      <c r="W218" s="1"/>
      <c r="X218" s="1">
        <v>276</v>
      </c>
      <c r="Y218" s="1"/>
      <c r="Z218" s="1"/>
      <c r="AA218" s="1"/>
      <c r="AB218" s="1">
        <v>2579</v>
      </c>
      <c r="AC218" s="1"/>
      <c r="AD218" s="1">
        <v>2408</v>
      </c>
      <c r="AE218" s="1"/>
      <c r="AF218" s="1"/>
      <c r="AG218" s="1"/>
      <c r="AH218" s="1"/>
      <c r="AI218" s="1"/>
      <c r="AJ218" s="1"/>
      <c r="AK218" s="1"/>
      <c r="AL218" s="1">
        <v>3</v>
      </c>
      <c r="AM218" s="1">
        <v>37</v>
      </c>
      <c r="AN218" s="1">
        <v>4</v>
      </c>
      <c r="AO218" s="1"/>
      <c r="AP218" s="1"/>
      <c r="AQ218" s="1"/>
      <c r="AR218" s="1"/>
      <c r="AS218" s="1"/>
      <c r="AT218" s="1"/>
      <c r="AU218" s="1"/>
      <c r="AV218" s="1"/>
      <c r="AW218" s="1"/>
      <c r="AX218" s="1"/>
      <c r="AY218" s="1"/>
      <c r="AZ218" s="1"/>
      <c r="BA218" s="1"/>
      <c r="BB218" s="1"/>
      <c r="BC218" s="1">
        <v>24</v>
      </c>
      <c r="BD218" s="1"/>
      <c r="BE218" s="1">
        <v>1</v>
      </c>
      <c r="BF218" s="1"/>
      <c r="BG218" s="1"/>
      <c r="BH218" s="1"/>
      <c r="BI218" s="1"/>
      <c r="BJ218" s="1"/>
      <c r="BK218" s="1"/>
    </row>
    <row r="219" spans="1:68" ht="12.75">
      <c r="B219" s="5" t="s">
        <v>1111</v>
      </c>
      <c r="C219" s="4" t="s">
        <v>801</v>
      </c>
      <c r="D219" s="2">
        <v>44.78</v>
      </c>
      <c r="E219" s="2">
        <v>0.15</v>
      </c>
      <c r="F219" s="2">
        <v>3.28</v>
      </c>
      <c r="G219" s="2">
        <v>0.43361221500000002</v>
      </c>
      <c r="H219" s="2"/>
      <c r="I219" s="2">
        <v>8.7899999999999991</v>
      </c>
      <c r="J219" s="2">
        <f t="shared" si="13"/>
        <v>8.7899999999999991</v>
      </c>
      <c r="K219" s="2">
        <v>0.15</v>
      </c>
      <c r="L219" s="2">
        <v>38.549999999999997</v>
      </c>
      <c r="M219" s="2">
        <v>0.26660970000000001</v>
      </c>
      <c r="N219" s="2">
        <v>2.99</v>
      </c>
      <c r="O219" s="2">
        <v>0.25</v>
      </c>
      <c r="P219" s="3">
        <v>0.1</v>
      </c>
      <c r="Q219" s="2">
        <v>0.02</v>
      </c>
      <c r="R219" s="2">
        <v>99.760221915000002</v>
      </c>
      <c r="S219" s="1"/>
      <c r="T219" s="1"/>
      <c r="U219" s="1"/>
      <c r="V219" s="1"/>
      <c r="W219" s="1"/>
      <c r="X219" s="1">
        <v>276</v>
      </c>
      <c r="Y219" s="1"/>
      <c r="Z219" s="1"/>
      <c r="AA219" s="1"/>
      <c r="AB219" s="1">
        <v>2967</v>
      </c>
      <c r="AC219" s="1"/>
      <c r="AD219" s="1">
        <v>2095</v>
      </c>
      <c r="AE219" s="1"/>
      <c r="AF219" s="1"/>
      <c r="AG219" s="1"/>
      <c r="AH219" s="1"/>
      <c r="AI219" s="1"/>
      <c r="AJ219" s="1"/>
      <c r="AK219" s="1"/>
      <c r="AL219" s="1">
        <v>1</v>
      </c>
      <c r="AM219" s="1">
        <v>27</v>
      </c>
      <c r="AN219" s="1">
        <v>21</v>
      </c>
      <c r="AO219" s="1">
        <v>278</v>
      </c>
      <c r="AP219" s="1"/>
      <c r="AQ219" s="1"/>
      <c r="AR219" s="1"/>
      <c r="AS219" s="1"/>
      <c r="AT219" s="1"/>
      <c r="AU219" s="1"/>
      <c r="AV219" s="1"/>
      <c r="AW219" s="1"/>
      <c r="AX219" s="1"/>
      <c r="AY219" s="1"/>
      <c r="AZ219" s="1"/>
      <c r="BA219" s="1"/>
      <c r="BB219" s="1"/>
      <c r="BC219" s="1">
        <v>45</v>
      </c>
      <c r="BD219" s="1"/>
      <c r="BE219" s="1">
        <v>3</v>
      </c>
      <c r="BF219" s="1"/>
      <c r="BG219" s="1"/>
      <c r="BH219" s="1"/>
      <c r="BI219" s="1"/>
      <c r="BJ219" s="1"/>
      <c r="BK219" s="1"/>
    </row>
    <row r="220" spans="1:68" ht="12.75">
      <c r="B220" s="5"/>
      <c r="C220" s="4"/>
      <c r="D220" s="2"/>
      <c r="E220" s="2"/>
      <c r="F220" s="2"/>
      <c r="G220" s="2"/>
      <c r="H220" s="2"/>
      <c r="I220" s="2"/>
      <c r="J220" s="2"/>
      <c r="K220" s="2"/>
      <c r="L220" s="2"/>
      <c r="M220" s="2"/>
      <c r="N220" s="2"/>
      <c r="O220" s="2"/>
      <c r="P220" s="3"/>
      <c r="Q220" s="2"/>
      <c r="R220" s="2"/>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row>
    <row r="221" spans="1:68" ht="12.75">
      <c r="A221" s="7" t="s">
        <v>1110</v>
      </c>
      <c r="B221" s="5" t="s">
        <v>1109</v>
      </c>
      <c r="C221" s="4" t="s">
        <v>801</v>
      </c>
      <c r="D221" s="2">
        <v>44.27</v>
      </c>
      <c r="E221" s="2">
        <v>0.15</v>
      </c>
      <c r="F221" s="2">
        <v>4.3</v>
      </c>
      <c r="G221" s="2">
        <v>0.39020715</v>
      </c>
      <c r="H221" s="2"/>
      <c r="I221" s="2">
        <v>8.3000000000000007</v>
      </c>
      <c r="J221" s="2">
        <f>(0.8998*H221)+I221</f>
        <v>8.3000000000000007</v>
      </c>
      <c r="K221" s="2">
        <v>0.14000000000000001</v>
      </c>
      <c r="L221" s="2">
        <v>39.03</v>
      </c>
      <c r="M221" s="2">
        <v>0.2405214</v>
      </c>
      <c r="N221" s="2">
        <v>3.15</v>
      </c>
      <c r="O221" s="2">
        <v>0.28000000000000003</v>
      </c>
      <c r="P221" s="3">
        <v>0.03</v>
      </c>
      <c r="Q221" s="2">
        <v>0.02</v>
      </c>
      <c r="R221" s="2">
        <v>100.30072855</v>
      </c>
      <c r="S221" s="1"/>
      <c r="T221" s="1"/>
      <c r="U221" s="1"/>
      <c r="V221" s="1"/>
      <c r="W221" s="1"/>
      <c r="X221" s="1"/>
      <c r="Y221" s="1"/>
      <c r="Z221" s="1"/>
      <c r="AA221" s="1"/>
      <c r="AB221" s="1">
        <v>2670</v>
      </c>
      <c r="AC221" s="1"/>
      <c r="AD221" s="1">
        <v>1890</v>
      </c>
      <c r="AE221" s="1"/>
      <c r="AF221" s="1"/>
      <c r="AG221" s="1"/>
      <c r="AH221" s="1"/>
      <c r="AI221" s="1"/>
      <c r="AJ221" s="1"/>
      <c r="AK221" s="1"/>
      <c r="AL221" s="1">
        <v>4</v>
      </c>
      <c r="AM221" s="1">
        <v>12</v>
      </c>
      <c r="AN221" s="1"/>
      <c r="AO221" s="1"/>
      <c r="AP221" s="1"/>
      <c r="AQ221" s="1"/>
      <c r="AR221" s="1"/>
      <c r="AS221" s="1"/>
      <c r="AT221" s="1"/>
      <c r="AU221" s="1"/>
      <c r="AV221" s="1"/>
      <c r="AW221" s="1"/>
      <c r="AX221" s="1"/>
      <c r="AY221" s="1"/>
      <c r="AZ221" s="1"/>
      <c r="BA221" s="1"/>
      <c r="BB221" s="1"/>
      <c r="BC221" s="1">
        <v>12</v>
      </c>
      <c r="BD221" s="1">
        <v>0.77</v>
      </c>
      <c r="BE221" s="1">
        <v>1.93</v>
      </c>
      <c r="BF221" s="1"/>
      <c r="BG221" s="1">
        <v>1.48</v>
      </c>
      <c r="BH221" s="1">
        <v>0.42</v>
      </c>
      <c r="BI221" s="1">
        <v>0.19</v>
      </c>
      <c r="BJ221" s="1">
        <v>0.7</v>
      </c>
      <c r="BK221" s="1"/>
      <c r="BL221" s="9">
        <v>0.68</v>
      </c>
      <c r="BN221" s="9">
        <v>0.82</v>
      </c>
      <c r="BP221" s="9">
        <v>0.62</v>
      </c>
    </row>
    <row r="222" spans="1:68" ht="12.75">
      <c r="B222" s="5"/>
      <c r="C222" s="4"/>
      <c r="D222" s="2"/>
      <c r="E222" s="2"/>
      <c r="F222" s="2"/>
      <c r="G222" s="2"/>
      <c r="H222" s="2"/>
      <c r="I222" s="2"/>
      <c r="J222" s="2"/>
      <c r="K222" s="2"/>
      <c r="L222" s="2"/>
      <c r="M222" s="2"/>
      <c r="N222" s="2"/>
      <c r="O222" s="2"/>
      <c r="P222" s="3"/>
      <c r="Q222" s="2"/>
      <c r="R222" s="2"/>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row>
    <row r="223" spans="1:68" ht="12.75">
      <c r="A223" s="7" t="s">
        <v>1108</v>
      </c>
      <c r="B223" s="5">
        <v>10046</v>
      </c>
      <c r="C223" s="4" t="s">
        <v>801</v>
      </c>
      <c r="D223" s="2">
        <v>45.19</v>
      </c>
      <c r="E223" s="2">
        <v>0.09</v>
      </c>
      <c r="F223" s="2">
        <v>3.53</v>
      </c>
      <c r="G223" s="2">
        <v>0.38002668930000005</v>
      </c>
      <c r="H223" s="2"/>
      <c r="I223" s="2">
        <v>8.15</v>
      </c>
      <c r="J223" s="2">
        <f t="shared" ref="J223:J233" si="14">(0.8998*H223)+I223</f>
        <v>8.15</v>
      </c>
      <c r="K223" s="2">
        <v>0.13</v>
      </c>
      <c r="L223" s="2">
        <v>38.35</v>
      </c>
      <c r="M223" s="2">
        <v>0.25000226999999997</v>
      </c>
      <c r="N223" s="2">
        <v>3.18</v>
      </c>
      <c r="O223" s="2">
        <v>0.27</v>
      </c>
      <c r="P223" s="3">
        <v>0.01</v>
      </c>
      <c r="Q223" s="2">
        <v>0.05</v>
      </c>
      <c r="R223" s="2">
        <v>99.580028959299995</v>
      </c>
      <c r="S223" s="1"/>
      <c r="T223" s="1"/>
      <c r="U223" s="1"/>
      <c r="V223" s="1"/>
      <c r="W223" s="1"/>
      <c r="X223" s="1"/>
      <c r="Y223" s="1"/>
      <c r="Z223" s="1"/>
      <c r="AA223" s="1"/>
      <c r="AB223" s="1">
        <v>2600.34</v>
      </c>
      <c r="AC223" s="1"/>
      <c r="AD223" s="1">
        <v>1964.5</v>
      </c>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row>
    <row r="224" spans="1:68" ht="12.75">
      <c r="B224" s="5">
        <v>10042</v>
      </c>
      <c r="C224" s="4" t="s">
        <v>801</v>
      </c>
      <c r="D224" s="2">
        <v>44.53</v>
      </c>
      <c r="E224" s="2">
        <v>0.11</v>
      </c>
      <c r="F224" s="2">
        <v>3.19</v>
      </c>
      <c r="G224" s="2">
        <v>0.41002879635</v>
      </c>
      <c r="H224" s="2"/>
      <c r="I224" s="2">
        <v>8.1300000000000008</v>
      </c>
      <c r="J224" s="2">
        <f t="shared" si="14"/>
        <v>8.1300000000000008</v>
      </c>
      <c r="K224" s="2">
        <v>0.13</v>
      </c>
      <c r="L224" s="2">
        <v>39.909999999999997</v>
      </c>
      <c r="M224" s="2">
        <v>0.27000245159999997</v>
      </c>
      <c r="N224" s="2">
        <v>2.69</v>
      </c>
      <c r="O224" s="2">
        <v>0.21</v>
      </c>
      <c r="P224" s="3"/>
      <c r="Q224" s="2">
        <v>0.02</v>
      </c>
      <c r="R224" s="2">
        <v>99.60003124795</v>
      </c>
      <c r="S224" s="1"/>
      <c r="T224" s="1"/>
      <c r="U224" s="1"/>
      <c r="V224" s="1"/>
      <c r="W224" s="1"/>
      <c r="X224" s="1"/>
      <c r="Y224" s="1"/>
      <c r="Z224" s="1"/>
      <c r="AA224" s="1"/>
      <c r="AB224" s="1">
        <v>2805.63</v>
      </c>
      <c r="AC224" s="1"/>
      <c r="AD224" s="1">
        <v>2121.66</v>
      </c>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row>
    <row r="225" spans="1:63" ht="12.75">
      <c r="B225" s="5">
        <v>10047</v>
      </c>
      <c r="C225" s="4" t="s">
        <v>801</v>
      </c>
      <c r="D225" s="2">
        <v>44.79</v>
      </c>
      <c r="E225" s="2">
        <v>0.08</v>
      </c>
      <c r="F225" s="2">
        <v>2.66</v>
      </c>
      <c r="G225" s="2">
        <v>0.34002387989999999</v>
      </c>
      <c r="H225" s="2"/>
      <c r="I225" s="2">
        <v>8.41</v>
      </c>
      <c r="J225" s="2">
        <f t="shared" si="14"/>
        <v>8.41</v>
      </c>
      <c r="K225" s="2">
        <v>0.14000000000000001</v>
      </c>
      <c r="L225" s="2">
        <v>40.729999999999997</v>
      </c>
      <c r="M225" s="2">
        <v>0.28000254239999994</v>
      </c>
      <c r="N225" s="2">
        <v>2.2599999999999998</v>
      </c>
      <c r="O225" s="2">
        <v>0.18</v>
      </c>
      <c r="P225" s="3"/>
      <c r="Q225" s="2">
        <v>0.01</v>
      </c>
      <c r="R225" s="2">
        <v>99.880026422299991</v>
      </c>
      <c r="S225" s="1"/>
      <c r="T225" s="1"/>
      <c r="U225" s="1"/>
      <c r="V225" s="1"/>
      <c r="W225" s="1"/>
      <c r="X225" s="1"/>
      <c r="Y225" s="1"/>
      <c r="Z225" s="1"/>
      <c r="AA225" s="1"/>
      <c r="AB225" s="1">
        <v>2326.62</v>
      </c>
      <c r="AC225" s="1"/>
      <c r="AD225" s="1">
        <v>2200.2399999999998</v>
      </c>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row>
    <row r="226" spans="1:63" ht="12.75">
      <c r="B226" s="5">
        <v>10090</v>
      </c>
      <c r="C226" s="4" t="s">
        <v>801</v>
      </c>
      <c r="D226" s="2">
        <v>44.48</v>
      </c>
      <c r="E226" s="2">
        <v>0.05</v>
      </c>
      <c r="F226" s="2">
        <v>1.68</v>
      </c>
      <c r="G226" s="2">
        <v>0.50003511749999996</v>
      </c>
      <c r="H226" s="2"/>
      <c r="I226" s="2">
        <v>8.61</v>
      </c>
      <c r="J226" s="2">
        <f t="shared" si="14"/>
        <v>8.61</v>
      </c>
      <c r="K226" s="2">
        <v>0.14000000000000001</v>
      </c>
      <c r="L226" s="2">
        <v>42.49</v>
      </c>
      <c r="M226" s="2">
        <v>0.29000263320000003</v>
      </c>
      <c r="N226" s="2">
        <v>1.21</v>
      </c>
      <c r="O226" s="2">
        <v>0.1</v>
      </c>
      <c r="P226" s="3">
        <v>0.01</v>
      </c>
      <c r="Q226" s="2">
        <v>0.03</v>
      </c>
      <c r="R226" s="2">
        <v>99.590037750700006</v>
      </c>
      <c r="S226" s="1"/>
      <c r="T226" s="1"/>
      <c r="U226" s="1"/>
      <c r="V226" s="1"/>
      <c r="W226" s="1"/>
      <c r="X226" s="1"/>
      <c r="Y226" s="1"/>
      <c r="Z226" s="1"/>
      <c r="AA226" s="1"/>
      <c r="AB226" s="1">
        <v>3421.5</v>
      </c>
      <c r="AC226" s="1"/>
      <c r="AD226" s="1">
        <v>2278.8200000000002</v>
      </c>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row>
    <row r="227" spans="1:63" ht="12.75">
      <c r="B227" s="5">
        <v>10056</v>
      </c>
      <c r="C227" s="4" t="s">
        <v>801</v>
      </c>
      <c r="D227" s="2">
        <v>43.4</v>
      </c>
      <c r="E227" s="2">
        <v>0.02</v>
      </c>
      <c r="F227" s="2">
        <v>1.22</v>
      </c>
      <c r="G227" s="2">
        <v>0.38002668930000005</v>
      </c>
      <c r="H227" s="2"/>
      <c r="I227" s="2">
        <v>8.8800000000000008</v>
      </c>
      <c r="J227" s="2">
        <f t="shared" si="14"/>
        <v>8.8800000000000008</v>
      </c>
      <c r="K227" s="2">
        <v>0.13</v>
      </c>
      <c r="L227" s="2">
        <v>44.45</v>
      </c>
      <c r="M227" s="2">
        <v>0.34000308719999994</v>
      </c>
      <c r="N227" s="2">
        <v>0.56000000000000005</v>
      </c>
      <c r="O227" s="2">
        <v>0.08</v>
      </c>
      <c r="P227" s="3"/>
      <c r="Q227" s="2">
        <v>0.03</v>
      </c>
      <c r="R227" s="2">
        <v>99.490029776500009</v>
      </c>
      <c r="S227" s="1"/>
      <c r="T227" s="1"/>
      <c r="U227" s="1"/>
      <c r="V227" s="1"/>
      <c r="W227" s="1"/>
      <c r="X227" s="1"/>
      <c r="Y227" s="1"/>
      <c r="Z227" s="1"/>
      <c r="AA227" s="1"/>
      <c r="AB227" s="1">
        <v>2600.34</v>
      </c>
      <c r="AC227" s="1"/>
      <c r="AD227" s="1">
        <v>2671.72</v>
      </c>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row>
    <row r="228" spans="1:63" ht="12.75">
      <c r="B228" s="5">
        <v>10081</v>
      </c>
      <c r="C228" s="4" t="s">
        <v>801</v>
      </c>
      <c r="D228" s="2">
        <v>43.19</v>
      </c>
      <c r="E228" s="2">
        <v>0.05</v>
      </c>
      <c r="F228" s="2">
        <v>0.64</v>
      </c>
      <c r="G228" s="2">
        <v>0.43003020105</v>
      </c>
      <c r="H228" s="2"/>
      <c r="I228" s="2">
        <v>9.5</v>
      </c>
      <c r="J228" s="2">
        <f t="shared" si="14"/>
        <v>9.5</v>
      </c>
      <c r="K228" s="2">
        <v>0.14000000000000001</v>
      </c>
      <c r="L228" s="2">
        <v>44.64</v>
      </c>
      <c r="M228" s="2">
        <v>0.3200029056</v>
      </c>
      <c r="N228" s="2">
        <v>0.51</v>
      </c>
      <c r="O228" s="2">
        <v>0.02</v>
      </c>
      <c r="P228" s="3">
        <v>0.03</v>
      </c>
      <c r="Q228" s="2">
        <v>0.03</v>
      </c>
      <c r="R228" s="2">
        <v>99.500033106650008</v>
      </c>
      <c r="S228" s="1"/>
      <c r="T228" s="1"/>
      <c r="U228" s="1"/>
      <c r="V228" s="1"/>
      <c r="W228" s="1"/>
      <c r="X228" s="1"/>
      <c r="Y228" s="1"/>
      <c r="Z228" s="1"/>
      <c r="AA228" s="1"/>
      <c r="AB228" s="1">
        <v>2942.49</v>
      </c>
      <c r="AC228" s="1"/>
      <c r="AD228" s="1">
        <v>2514.56</v>
      </c>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row>
    <row r="229" spans="1:63" ht="12.75">
      <c r="B229" s="5">
        <v>10053</v>
      </c>
      <c r="C229" s="4" t="s">
        <v>801</v>
      </c>
      <c r="D229" s="2">
        <v>44.32</v>
      </c>
      <c r="E229" s="2">
        <v>0.03</v>
      </c>
      <c r="F229" s="2">
        <v>0.72</v>
      </c>
      <c r="G229" s="2">
        <v>0.46003230810000006</v>
      </c>
      <c r="H229" s="2"/>
      <c r="I229" s="2">
        <v>7.79</v>
      </c>
      <c r="J229" s="2">
        <f t="shared" si="14"/>
        <v>7.79</v>
      </c>
      <c r="K229" s="2">
        <v>0.12</v>
      </c>
      <c r="L229" s="2">
        <v>45.29</v>
      </c>
      <c r="M229" s="2">
        <v>0.33000299639999997</v>
      </c>
      <c r="N229" s="2">
        <v>0.5</v>
      </c>
      <c r="O229" s="2">
        <v>0.05</v>
      </c>
      <c r="P229" s="3">
        <v>0.01</v>
      </c>
      <c r="Q229" s="2">
        <v>0.01</v>
      </c>
      <c r="R229" s="2">
        <v>99.630035304499998</v>
      </c>
      <c r="S229" s="1"/>
      <c r="T229" s="1"/>
      <c r="U229" s="1"/>
      <c r="V229" s="1"/>
      <c r="W229" s="1"/>
      <c r="X229" s="1"/>
      <c r="Y229" s="1"/>
      <c r="Z229" s="1"/>
      <c r="AA229" s="1"/>
      <c r="AB229" s="1">
        <v>3147.78</v>
      </c>
      <c r="AC229" s="1"/>
      <c r="AD229" s="1">
        <v>2593.14</v>
      </c>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row>
    <row r="230" spans="1:63" ht="12.75">
      <c r="B230" s="5">
        <v>10051</v>
      </c>
      <c r="C230" s="4" t="s">
        <v>801</v>
      </c>
      <c r="D230" s="2">
        <v>43.32</v>
      </c>
      <c r="E230" s="2">
        <v>0.01</v>
      </c>
      <c r="F230" s="2">
        <v>0.56999999999999995</v>
      </c>
      <c r="G230" s="2">
        <v>0.37002598695</v>
      </c>
      <c r="H230" s="2"/>
      <c r="I230" s="2">
        <v>7.87</v>
      </c>
      <c r="J230" s="2">
        <f t="shared" si="14"/>
        <v>7.87</v>
      </c>
      <c r="K230" s="2">
        <v>0.12</v>
      </c>
      <c r="L230" s="2">
        <v>46.5</v>
      </c>
      <c r="M230" s="2">
        <v>0.34000308719999994</v>
      </c>
      <c r="N230" s="2">
        <v>0.37</v>
      </c>
      <c r="O230" s="2">
        <v>7.0000000000000007E-2</v>
      </c>
      <c r="P230" s="3">
        <v>0.01</v>
      </c>
      <c r="Q230" s="2">
        <v>0.01</v>
      </c>
      <c r="R230" s="2">
        <v>99.560029074149995</v>
      </c>
      <c r="S230" s="1"/>
      <c r="T230" s="1"/>
      <c r="U230" s="1"/>
      <c r="V230" s="1"/>
      <c r="W230" s="1"/>
      <c r="X230" s="1"/>
      <c r="Y230" s="1"/>
      <c r="Z230" s="1"/>
      <c r="AA230" s="1"/>
      <c r="AB230" s="1">
        <v>2531.91</v>
      </c>
      <c r="AC230" s="1"/>
      <c r="AD230" s="1">
        <v>2671.72</v>
      </c>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row>
    <row r="231" spans="1:63" ht="12.75">
      <c r="B231" s="5">
        <v>10045</v>
      </c>
      <c r="C231" s="4" t="s">
        <v>801</v>
      </c>
      <c r="D231" s="2">
        <v>48.2</v>
      </c>
      <c r="E231" s="2">
        <v>0.12</v>
      </c>
      <c r="F231" s="2">
        <v>1.78</v>
      </c>
      <c r="G231" s="2">
        <v>0.35002458225000005</v>
      </c>
      <c r="H231" s="2"/>
      <c r="I231" s="2">
        <v>7.03</v>
      </c>
      <c r="J231" s="2">
        <f t="shared" si="14"/>
        <v>7.03</v>
      </c>
      <c r="K231" s="2">
        <v>0.12</v>
      </c>
      <c r="L231" s="2">
        <v>40.770000000000003</v>
      </c>
      <c r="M231" s="2">
        <v>0.2600023608</v>
      </c>
      <c r="N231" s="2">
        <v>0.65</v>
      </c>
      <c r="O231" s="2">
        <v>0.12</v>
      </c>
      <c r="P231" s="3">
        <v>0.03</v>
      </c>
      <c r="Q231" s="2">
        <v>0.03</v>
      </c>
      <c r="R231" s="2">
        <v>99.460026943050011</v>
      </c>
      <c r="S231" s="1"/>
      <c r="T231" s="1"/>
      <c r="U231" s="1"/>
      <c r="V231" s="1"/>
      <c r="W231" s="1"/>
      <c r="X231" s="1"/>
      <c r="Y231" s="1"/>
      <c r="Z231" s="1"/>
      <c r="AA231" s="1"/>
      <c r="AB231" s="1">
        <v>2395.0500000000002</v>
      </c>
      <c r="AC231" s="1"/>
      <c r="AD231" s="1">
        <v>2043.08</v>
      </c>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row>
    <row r="232" spans="1:63" ht="12.75">
      <c r="B232" s="5">
        <v>10087</v>
      </c>
      <c r="C232" s="4" t="s">
        <v>801</v>
      </c>
      <c r="D232" s="2">
        <v>44.23</v>
      </c>
      <c r="E232" s="2">
        <v>0.09</v>
      </c>
      <c r="F232" s="2">
        <v>2.39</v>
      </c>
      <c r="G232" s="2">
        <v>0.38002668930000005</v>
      </c>
      <c r="H232" s="2"/>
      <c r="I232" s="2">
        <v>8.48</v>
      </c>
      <c r="J232" s="2">
        <f t="shared" si="14"/>
        <v>8.48</v>
      </c>
      <c r="K232" s="2">
        <v>0.14000000000000001</v>
      </c>
      <c r="L232" s="2">
        <v>41.2</v>
      </c>
      <c r="M232" s="2">
        <v>0.29000263320000003</v>
      </c>
      <c r="N232" s="2">
        <v>1.93</v>
      </c>
      <c r="O232" s="2">
        <v>0.24</v>
      </c>
      <c r="P232" s="3">
        <v>0.04</v>
      </c>
      <c r="Q232" s="2">
        <v>0.02</v>
      </c>
      <c r="R232" s="2">
        <v>99.430029322500005</v>
      </c>
      <c r="S232" s="1"/>
      <c r="T232" s="1"/>
      <c r="U232" s="1"/>
      <c r="V232" s="1"/>
      <c r="W232" s="1"/>
      <c r="X232" s="1"/>
      <c r="Y232" s="1"/>
      <c r="Z232" s="1"/>
      <c r="AA232" s="1"/>
      <c r="AB232" s="1">
        <v>2600.34</v>
      </c>
      <c r="AC232" s="1"/>
      <c r="AD232" s="1">
        <v>2278.8200000000002</v>
      </c>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row>
    <row r="233" spans="1:63" ht="12.75">
      <c r="B233" s="5">
        <v>10070</v>
      </c>
      <c r="C233" s="4" t="s">
        <v>801</v>
      </c>
      <c r="D233" s="2">
        <v>43.25</v>
      </c>
      <c r="E233" s="2">
        <v>0.09</v>
      </c>
      <c r="F233" s="2">
        <v>1.56</v>
      </c>
      <c r="G233" s="2">
        <v>0.35002458225000005</v>
      </c>
      <c r="H233" s="2"/>
      <c r="I233" s="2">
        <v>12.34</v>
      </c>
      <c r="J233" s="2">
        <f t="shared" si="14"/>
        <v>12.34</v>
      </c>
      <c r="K233" s="2">
        <v>0.17</v>
      </c>
      <c r="L233" s="2">
        <v>40.020000000000003</v>
      </c>
      <c r="M233" s="2">
        <v>0.29000263320000003</v>
      </c>
      <c r="N233" s="2">
        <v>1.07</v>
      </c>
      <c r="O233" s="2">
        <v>0.31</v>
      </c>
      <c r="P233" s="3">
        <v>7.0000000000000007E-2</v>
      </c>
      <c r="Q233" s="2">
        <v>0.08</v>
      </c>
      <c r="R233" s="2">
        <v>99.600027215450012</v>
      </c>
      <c r="S233" s="1"/>
      <c r="T233" s="1"/>
      <c r="U233" s="1"/>
      <c r="V233" s="1"/>
      <c r="W233" s="1"/>
      <c r="X233" s="1"/>
      <c r="Y233" s="1"/>
      <c r="Z233" s="1"/>
      <c r="AA233" s="1"/>
      <c r="AB233" s="1">
        <v>2395.0500000000002</v>
      </c>
      <c r="AC233" s="1"/>
      <c r="AD233" s="1">
        <v>2278.8200000000002</v>
      </c>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row>
    <row r="234" spans="1:63" ht="12.75">
      <c r="B234" s="5"/>
      <c r="C234" s="4"/>
      <c r="D234" s="2"/>
      <c r="E234" s="2"/>
      <c r="F234" s="2"/>
      <c r="G234" s="2"/>
      <c r="H234" s="2"/>
      <c r="I234" s="2"/>
      <c r="J234" s="2"/>
      <c r="K234" s="2"/>
      <c r="L234" s="2"/>
      <c r="M234" s="2"/>
      <c r="N234" s="2"/>
      <c r="O234" s="2"/>
      <c r="P234" s="3"/>
      <c r="Q234" s="2"/>
      <c r="R234" s="2"/>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row>
    <row r="235" spans="1:63" ht="12.75">
      <c r="A235" s="7" t="s">
        <v>1107</v>
      </c>
      <c r="B235" s="5">
        <v>17</v>
      </c>
      <c r="C235" s="4" t="s">
        <v>801</v>
      </c>
      <c r="D235" s="2">
        <v>43.16</v>
      </c>
      <c r="E235" s="2">
        <v>0.01</v>
      </c>
      <c r="F235" s="2">
        <v>1.79</v>
      </c>
      <c r="G235" s="2">
        <v>4.0002809400000006E-2</v>
      </c>
      <c r="H235" s="2">
        <v>2.0699999999999998</v>
      </c>
      <c r="I235" s="2">
        <v>4.6100000000000003</v>
      </c>
      <c r="J235" s="2">
        <f>(0.8998*H235)+I235</f>
        <v>6.4725859999999997</v>
      </c>
      <c r="K235" s="2">
        <v>0.21</v>
      </c>
      <c r="L235" s="2">
        <v>46.57</v>
      </c>
      <c r="M235" s="2">
        <v>0.1800016344</v>
      </c>
      <c r="N235" s="2">
        <v>0.28000000000000003</v>
      </c>
      <c r="O235" s="2">
        <v>0.04</v>
      </c>
      <c r="P235" s="3">
        <v>0.02</v>
      </c>
      <c r="Q235" s="2">
        <v>0.06</v>
      </c>
      <c r="R235" s="2">
        <v>98.832590443800001</v>
      </c>
      <c r="S235" s="1"/>
      <c r="T235" s="1"/>
      <c r="U235" s="1"/>
      <c r="V235" s="1"/>
      <c r="W235" s="1"/>
      <c r="X235" s="1"/>
      <c r="Y235" s="1"/>
      <c r="Z235" s="1"/>
      <c r="AA235" s="1"/>
      <c r="AB235" s="1">
        <v>273.72000000000003</v>
      </c>
      <c r="AC235" s="1"/>
      <c r="AD235" s="1">
        <v>1414.44</v>
      </c>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row>
    <row r="236" spans="1:63" ht="12.75">
      <c r="B236" s="5">
        <v>18</v>
      </c>
      <c r="C236" s="4" t="s">
        <v>801</v>
      </c>
      <c r="D236" s="2">
        <v>43.28</v>
      </c>
      <c r="E236" s="2">
        <v>0.01</v>
      </c>
      <c r="F236" s="2">
        <v>1.61</v>
      </c>
      <c r="G236" s="2">
        <v>0.23001615405000003</v>
      </c>
      <c r="H236" s="2">
        <v>1.6</v>
      </c>
      <c r="I236" s="2">
        <v>4.74</v>
      </c>
      <c r="J236" s="2">
        <f>(0.8998*H236)+I236</f>
        <v>6.1796800000000003</v>
      </c>
      <c r="K236" s="2">
        <v>0.19</v>
      </c>
      <c r="L236" s="2">
        <v>47.14</v>
      </c>
      <c r="M236" s="2">
        <v>0.17000154359999997</v>
      </c>
      <c r="N236" s="2">
        <v>0.33</v>
      </c>
      <c r="O236" s="2">
        <v>0.33</v>
      </c>
      <c r="P236" s="3">
        <v>0.01</v>
      </c>
      <c r="Q236" s="2"/>
      <c r="R236" s="2">
        <v>99.47969769765001</v>
      </c>
      <c r="S236" s="1"/>
      <c r="T236" s="1"/>
      <c r="U236" s="1"/>
      <c r="V236" s="1"/>
      <c r="W236" s="1"/>
      <c r="X236" s="1"/>
      <c r="Y236" s="1"/>
      <c r="Z236" s="1"/>
      <c r="AA236" s="1"/>
      <c r="AB236" s="1">
        <v>1573.89</v>
      </c>
      <c r="AC236" s="1"/>
      <c r="AD236" s="1">
        <v>1335.86</v>
      </c>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row>
    <row r="237" spans="1:63" ht="12.75">
      <c r="B237" s="5">
        <v>13</v>
      </c>
      <c r="C237" s="4" t="s">
        <v>801</v>
      </c>
      <c r="D237" s="2">
        <v>43.16</v>
      </c>
      <c r="E237" s="2"/>
      <c r="F237" s="2">
        <v>1.47</v>
      </c>
      <c r="G237" s="2">
        <v>0.29002036814999999</v>
      </c>
      <c r="H237" s="2">
        <v>2.5499999999999998</v>
      </c>
      <c r="I237" s="2">
        <v>4.3099999999999996</v>
      </c>
      <c r="J237" s="2">
        <f>(0.8998*H237)+I237</f>
        <v>6.6044900000000002</v>
      </c>
      <c r="K237" s="2">
        <v>0.18</v>
      </c>
      <c r="L237" s="2">
        <v>46.57</v>
      </c>
      <c r="M237" s="2">
        <v>0.150001362</v>
      </c>
      <c r="N237" s="2">
        <v>0.49</v>
      </c>
      <c r="O237" s="2">
        <v>7.0000000000000007E-2</v>
      </c>
      <c r="P237" s="3">
        <v>0.06</v>
      </c>
      <c r="Q237" s="2">
        <v>0.05</v>
      </c>
      <c r="R237" s="2">
        <v>99.094511730149989</v>
      </c>
      <c r="S237" s="1"/>
      <c r="T237" s="1"/>
      <c r="U237" s="1"/>
      <c r="V237" s="1"/>
      <c r="W237" s="1"/>
      <c r="X237" s="1"/>
      <c r="Y237" s="1"/>
      <c r="Z237" s="1"/>
      <c r="AA237" s="1"/>
      <c r="AB237" s="1">
        <v>1984.47</v>
      </c>
      <c r="AC237" s="1"/>
      <c r="AD237" s="1">
        <v>1178.7</v>
      </c>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row>
    <row r="238" spans="1:63" ht="12.75">
      <c r="B238" s="5">
        <v>16</v>
      </c>
      <c r="C238" s="4" t="s">
        <v>801</v>
      </c>
      <c r="D238" s="2">
        <v>40.590000000000003</v>
      </c>
      <c r="E238" s="2"/>
      <c r="F238" s="2">
        <v>0.92</v>
      </c>
      <c r="G238" s="2">
        <v>0.41002879635</v>
      </c>
      <c r="H238" s="2">
        <v>3.83</v>
      </c>
      <c r="I238" s="2">
        <v>3.59</v>
      </c>
      <c r="J238" s="2">
        <f>(0.8998*H238)+I238</f>
        <v>7.0362340000000003</v>
      </c>
      <c r="K238" s="2">
        <v>0.16</v>
      </c>
      <c r="L238" s="2">
        <v>48.99</v>
      </c>
      <c r="M238" s="2">
        <v>0.200001816</v>
      </c>
      <c r="N238" s="2">
        <v>0.39</v>
      </c>
      <c r="O238" s="2">
        <v>0.12</v>
      </c>
      <c r="P238" s="3">
        <v>0.02</v>
      </c>
      <c r="Q238" s="2">
        <v>7.0000000000000007E-2</v>
      </c>
      <c r="R238" s="2">
        <v>98.906264612350014</v>
      </c>
      <c r="S238" s="1"/>
      <c r="T238" s="1"/>
      <c r="U238" s="1"/>
      <c r="V238" s="1"/>
      <c r="W238" s="1"/>
      <c r="X238" s="1"/>
      <c r="Y238" s="1"/>
      <c r="Z238" s="1"/>
      <c r="AA238" s="1"/>
      <c r="AB238" s="1">
        <v>2805.63</v>
      </c>
      <c r="AC238" s="1"/>
      <c r="AD238" s="1">
        <v>1571.6</v>
      </c>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row>
    <row r="239" spans="1:63" ht="12.75">
      <c r="B239" s="5"/>
      <c r="C239" s="4"/>
      <c r="D239" s="2"/>
      <c r="E239" s="2"/>
      <c r="F239" s="2"/>
      <c r="G239" s="2"/>
      <c r="H239" s="2"/>
      <c r="I239" s="2"/>
      <c r="J239" s="2"/>
      <c r="K239" s="2"/>
      <c r="L239" s="2"/>
      <c r="M239" s="2"/>
      <c r="N239" s="2"/>
      <c r="O239" s="2"/>
      <c r="P239" s="3"/>
      <c r="Q239" s="2"/>
      <c r="R239" s="2"/>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row>
    <row r="240" spans="1:63" ht="12.75">
      <c r="A240" s="7" t="s">
        <v>1106</v>
      </c>
      <c r="B240" s="5" t="s">
        <v>1105</v>
      </c>
      <c r="C240" s="4" t="s">
        <v>801</v>
      </c>
      <c r="D240" s="2">
        <v>44.81</v>
      </c>
      <c r="E240" s="2">
        <v>0.11</v>
      </c>
      <c r="F240" s="2">
        <v>3.31</v>
      </c>
      <c r="G240" s="2">
        <v>0.49323937500000004</v>
      </c>
      <c r="H240" s="2">
        <v>8.51</v>
      </c>
      <c r="I240" s="2"/>
      <c r="J240" s="2">
        <f t="shared" ref="J240:J260" si="15">(0.8998*H240)+I240</f>
        <v>7.6572979999999999</v>
      </c>
      <c r="K240" s="2">
        <v>0.12</v>
      </c>
      <c r="L240" s="2">
        <v>40.5</v>
      </c>
      <c r="M240" s="2">
        <v>0.26050121999999998</v>
      </c>
      <c r="N240" s="2">
        <v>2.88</v>
      </c>
      <c r="O240" s="2"/>
      <c r="P240" s="3">
        <v>5.0000000000000001E-3</v>
      </c>
      <c r="Q240" s="2"/>
      <c r="R240" s="2">
        <v>100.14603859500001</v>
      </c>
      <c r="S240" s="1"/>
      <c r="T240" s="1"/>
      <c r="U240" s="1"/>
      <c r="V240" s="1"/>
      <c r="W240" s="1"/>
      <c r="X240" s="1"/>
      <c r="Y240" s="1"/>
      <c r="Z240" s="1"/>
      <c r="AA240" s="1"/>
      <c r="AB240" s="1">
        <v>3375</v>
      </c>
      <c r="AC240" s="1"/>
      <c r="AD240" s="1">
        <v>2047</v>
      </c>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row>
    <row r="241" spans="2:82" ht="12.75">
      <c r="B241" s="5" t="s">
        <v>1104</v>
      </c>
      <c r="C241" s="4" t="s">
        <v>799</v>
      </c>
      <c r="D241" s="2">
        <v>44.31</v>
      </c>
      <c r="E241" s="2">
        <v>0.12</v>
      </c>
      <c r="F241" s="2">
        <v>3.33</v>
      </c>
      <c r="G241" s="2">
        <v>0.44851900500000003</v>
      </c>
      <c r="H241" s="2">
        <v>8.9600000000000009</v>
      </c>
      <c r="I241" s="2"/>
      <c r="J241" s="2">
        <f t="shared" si="15"/>
        <v>8.0622080000000018</v>
      </c>
      <c r="K241" s="2">
        <v>0.12</v>
      </c>
      <c r="L241" s="2">
        <v>40.56</v>
      </c>
      <c r="M241" s="2">
        <v>0.30402414</v>
      </c>
      <c r="N241" s="2">
        <v>2.76</v>
      </c>
      <c r="O241" s="2"/>
      <c r="P241" s="3">
        <v>3.0000000000000001E-3</v>
      </c>
      <c r="Q241" s="2"/>
      <c r="R241" s="2">
        <v>100.01775114500001</v>
      </c>
      <c r="S241" s="1"/>
      <c r="T241" s="1"/>
      <c r="U241" s="1"/>
      <c r="V241" s="1"/>
      <c r="W241" s="1"/>
      <c r="X241" s="1"/>
      <c r="Y241" s="1"/>
      <c r="Z241" s="1"/>
      <c r="AA241" s="1"/>
      <c r="AB241" s="1">
        <v>3069</v>
      </c>
      <c r="AC241" s="1"/>
      <c r="AD241" s="1">
        <v>2389</v>
      </c>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row>
    <row r="242" spans="2:82" ht="12.75">
      <c r="B242" s="5" t="s">
        <v>1103</v>
      </c>
      <c r="C242" s="4" t="s">
        <v>799</v>
      </c>
      <c r="D242" s="2">
        <v>43.87</v>
      </c>
      <c r="E242" s="2">
        <v>0.08</v>
      </c>
      <c r="F242" s="2">
        <v>2.4300000000000002</v>
      </c>
      <c r="G242" s="2">
        <v>0.42878943000000003</v>
      </c>
      <c r="H242" s="2">
        <v>10.32</v>
      </c>
      <c r="I242" s="2"/>
      <c r="J242" s="2">
        <f t="shared" si="15"/>
        <v>9.2859360000000013</v>
      </c>
      <c r="K242" s="2">
        <v>0.18</v>
      </c>
      <c r="L242" s="2">
        <v>41.1</v>
      </c>
      <c r="M242" s="2">
        <v>0.25388369999999999</v>
      </c>
      <c r="N242" s="2">
        <v>2.21</v>
      </c>
      <c r="O242" s="2"/>
      <c r="P242" s="3">
        <v>4.4999999999999998E-2</v>
      </c>
      <c r="Q242" s="2"/>
      <c r="R242" s="2">
        <v>99.883609130000011</v>
      </c>
      <c r="S242" s="1"/>
      <c r="T242" s="1"/>
      <c r="U242" s="1"/>
      <c r="V242" s="1"/>
      <c r="W242" s="1"/>
      <c r="X242" s="1"/>
      <c r="Y242" s="1"/>
      <c r="Z242" s="1"/>
      <c r="AA242" s="1"/>
      <c r="AB242" s="1">
        <v>2934</v>
      </c>
      <c r="AC242" s="1"/>
      <c r="AD242" s="1">
        <v>1995</v>
      </c>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row>
    <row r="243" spans="2:82" ht="12.75">
      <c r="B243" s="5" t="s">
        <v>1102</v>
      </c>
      <c r="C243" s="4" t="s">
        <v>801</v>
      </c>
      <c r="D243" s="2">
        <v>45.22</v>
      </c>
      <c r="E243" s="2">
        <v>0.13</v>
      </c>
      <c r="F243" s="2">
        <v>3.69</v>
      </c>
      <c r="G243" s="2">
        <v>0.42294363000000001</v>
      </c>
      <c r="H243" s="2">
        <v>8.7799999999999994</v>
      </c>
      <c r="I243" s="2"/>
      <c r="J243" s="2">
        <f t="shared" si="15"/>
        <v>7.9002439999999998</v>
      </c>
      <c r="K243" s="2">
        <v>0.13</v>
      </c>
      <c r="L243" s="2">
        <v>39.11</v>
      </c>
      <c r="M243" s="2">
        <v>0.25095672000000002</v>
      </c>
      <c r="N243" s="2">
        <v>3.04</v>
      </c>
      <c r="O243" s="2"/>
      <c r="P243" s="3">
        <v>1E-3</v>
      </c>
      <c r="Q243" s="2"/>
      <c r="R243" s="2">
        <v>99.895144349999995</v>
      </c>
      <c r="S243" s="1"/>
      <c r="T243" s="1"/>
      <c r="U243" s="1"/>
      <c r="V243" s="1"/>
      <c r="W243" s="1"/>
      <c r="X243" s="1"/>
      <c r="Y243" s="1"/>
      <c r="Z243" s="1"/>
      <c r="AA243" s="1"/>
      <c r="AB243" s="1">
        <v>2894</v>
      </c>
      <c r="AC243" s="1"/>
      <c r="AD243" s="1">
        <v>1972</v>
      </c>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row>
    <row r="244" spans="2:82" ht="12.75">
      <c r="B244" s="5" t="s">
        <v>1101</v>
      </c>
      <c r="C244" s="4" t="s">
        <v>801</v>
      </c>
      <c r="D244" s="2">
        <v>44.26</v>
      </c>
      <c r="E244" s="2">
        <v>0.11</v>
      </c>
      <c r="F244" s="2">
        <v>3.01</v>
      </c>
      <c r="G244" s="2">
        <v>0.41475951</v>
      </c>
      <c r="H244" s="2">
        <v>8.75</v>
      </c>
      <c r="I244" s="2"/>
      <c r="J244" s="2">
        <f t="shared" si="15"/>
        <v>7.8732500000000005</v>
      </c>
      <c r="K244" s="2">
        <v>0.12</v>
      </c>
      <c r="L244" s="2">
        <v>41.24</v>
      </c>
      <c r="M244" s="2">
        <v>0.27284543999999999</v>
      </c>
      <c r="N244" s="2">
        <v>2.6</v>
      </c>
      <c r="O244" s="2"/>
      <c r="P244" s="3">
        <v>1E-3</v>
      </c>
      <c r="Q244" s="2"/>
      <c r="R244" s="2">
        <v>99.901854950000001</v>
      </c>
      <c r="S244" s="1"/>
      <c r="T244" s="1"/>
      <c r="U244" s="1"/>
      <c r="V244" s="1"/>
      <c r="W244" s="1"/>
      <c r="X244" s="1"/>
      <c r="Y244" s="1"/>
      <c r="Z244" s="1"/>
      <c r="AA244" s="1"/>
      <c r="AB244" s="1">
        <v>2838</v>
      </c>
      <c r="AC244" s="1"/>
      <c r="AD244" s="1">
        <v>2144</v>
      </c>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row>
    <row r="245" spans="2:82" ht="12.75">
      <c r="B245" s="5" t="s">
        <v>1100</v>
      </c>
      <c r="C245" s="4" t="s">
        <v>801</v>
      </c>
      <c r="D245" s="2">
        <v>44.96</v>
      </c>
      <c r="E245" s="2">
        <v>0.14000000000000001</v>
      </c>
      <c r="F245" s="2">
        <v>3.8</v>
      </c>
      <c r="G245" s="2">
        <v>0.43142004</v>
      </c>
      <c r="H245" s="2">
        <v>8.81</v>
      </c>
      <c r="I245" s="2"/>
      <c r="J245" s="2">
        <f t="shared" si="15"/>
        <v>7.9272380000000009</v>
      </c>
      <c r="K245" s="2">
        <v>0.12</v>
      </c>
      <c r="L245" s="2">
        <v>39.159999999999997</v>
      </c>
      <c r="M245" s="2">
        <v>0.24026687999999999</v>
      </c>
      <c r="N245" s="2">
        <v>3.2</v>
      </c>
      <c r="O245" s="2"/>
      <c r="P245" s="3">
        <v>8.0000000000000002E-3</v>
      </c>
      <c r="Q245" s="2"/>
      <c r="R245" s="2">
        <v>99.986924920000007</v>
      </c>
      <c r="S245" s="1"/>
      <c r="T245" s="1"/>
      <c r="U245" s="1"/>
      <c r="V245" s="1"/>
      <c r="W245" s="1"/>
      <c r="X245" s="1"/>
      <c r="Y245" s="1"/>
      <c r="Z245" s="1"/>
      <c r="AA245" s="1"/>
      <c r="AB245" s="1">
        <v>2952</v>
      </c>
      <c r="AC245" s="1"/>
      <c r="AD245" s="1">
        <v>1888</v>
      </c>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row>
    <row r="246" spans="2:82" ht="12.75">
      <c r="B246" s="5" t="s">
        <v>1099</v>
      </c>
      <c r="C246" s="4" t="s">
        <v>801</v>
      </c>
      <c r="D246" s="2">
        <v>44.82</v>
      </c>
      <c r="E246" s="2">
        <v>0.13</v>
      </c>
      <c r="F246" s="2">
        <v>3.49</v>
      </c>
      <c r="G246" s="2">
        <v>0.38801497499999998</v>
      </c>
      <c r="H246" s="2">
        <v>9.42</v>
      </c>
      <c r="I246" s="2"/>
      <c r="J246" s="2">
        <f t="shared" si="15"/>
        <v>8.4761160000000011</v>
      </c>
      <c r="K246" s="2">
        <v>0.14000000000000001</v>
      </c>
      <c r="L246" s="2">
        <v>39.14</v>
      </c>
      <c r="M246" s="2">
        <v>0.24815699999999999</v>
      </c>
      <c r="N246" s="2">
        <v>2.81</v>
      </c>
      <c r="O246" s="2"/>
      <c r="P246" s="3">
        <v>5.1999999999999998E-2</v>
      </c>
      <c r="Q246" s="2"/>
      <c r="R246" s="2">
        <v>99.694287974999995</v>
      </c>
      <c r="S246" s="1"/>
      <c r="T246" s="1"/>
      <c r="U246" s="1"/>
      <c r="V246" s="1"/>
      <c r="W246" s="1"/>
      <c r="X246" s="1"/>
      <c r="Y246" s="1"/>
      <c r="Z246" s="1"/>
      <c r="AA246" s="1"/>
      <c r="AB246" s="1">
        <v>2655</v>
      </c>
      <c r="AC246" s="1"/>
      <c r="AD246" s="1">
        <v>1950</v>
      </c>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row>
    <row r="247" spans="2:82" ht="12.75">
      <c r="B247" s="5" t="s">
        <v>1098</v>
      </c>
      <c r="C247" s="4" t="s">
        <v>801</v>
      </c>
      <c r="D247" s="2">
        <v>45.5</v>
      </c>
      <c r="E247" s="2">
        <v>0.14000000000000001</v>
      </c>
      <c r="F247" s="2">
        <v>3.6</v>
      </c>
      <c r="G247" s="2">
        <v>0.39049944000000003</v>
      </c>
      <c r="H247" s="2">
        <v>9.0500000000000007</v>
      </c>
      <c r="I247" s="2"/>
      <c r="J247" s="2">
        <f t="shared" si="15"/>
        <v>8.1431900000000006</v>
      </c>
      <c r="K247" s="2">
        <v>0.13</v>
      </c>
      <c r="L247" s="2">
        <v>38.450000000000003</v>
      </c>
      <c r="M247" s="2">
        <v>0.23339483999999999</v>
      </c>
      <c r="N247" s="2">
        <v>3.02</v>
      </c>
      <c r="O247" s="2"/>
      <c r="P247" s="3">
        <v>2.8000000000000001E-2</v>
      </c>
      <c r="Q247" s="2"/>
      <c r="R247" s="2">
        <v>99.635084280000001</v>
      </c>
      <c r="S247" s="1"/>
      <c r="T247" s="1"/>
      <c r="U247" s="1"/>
      <c r="V247" s="1"/>
      <c r="W247" s="1"/>
      <c r="X247" s="1"/>
      <c r="Y247" s="1"/>
      <c r="Z247" s="1">
        <v>14</v>
      </c>
      <c r="AA247" s="1"/>
      <c r="AB247" s="1">
        <v>2672</v>
      </c>
      <c r="AC247" s="1">
        <v>153</v>
      </c>
      <c r="AD247" s="1">
        <v>1834</v>
      </c>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v>0.7</v>
      </c>
      <c r="BE247" s="1">
        <v>1</v>
      </c>
      <c r="BF247" s="1"/>
      <c r="BG247" s="1"/>
      <c r="BH247" s="1">
        <v>0.33</v>
      </c>
      <c r="BI247" s="1">
        <v>0.12</v>
      </c>
      <c r="BJ247" s="1"/>
      <c r="BK247" s="1">
        <v>7.0000000000000007E-2</v>
      </c>
      <c r="BP247" s="9">
        <v>0.35</v>
      </c>
      <c r="BQ247" s="9">
        <v>0.06</v>
      </c>
      <c r="BR247" s="9">
        <v>0.2</v>
      </c>
    </row>
    <row r="248" spans="2:82" ht="12.75">
      <c r="B248" s="5" t="s">
        <v>1097</v>
      </c>
      <c r="C248" s="4" t="s">
        <v>801</v>
      </c>
      <c r="D248" s="2">
        <v>43.33</v>
      </c>
      <c r="E248" s="2">
        <v>0.1</v>
      </c>
      <c r="F248" s="2">
        <v>3.18</v>
      </c>
      <c r="G248" s="2">
        <v>0.45568011000000003</v>
      </c>
      <c r="H248" s="2">
        <v>8.7799999999999994</v>
      </c>
      <c r="I248" s="2"/>
      <c r="J248" s="2">
        <f t="shared" si="15"/>
        <v>7.9002439999999998</v>
      </c>
      <c r="K248" s="2">
        <v>0.12</v>
      </c>
      <c r="L248" s="2">
        <v>41.33</v>
      </c>
      <c r="M248" s="2">
        <v>0.26546436000000001</v>
      </c>
      <c r="N248" s="2">
        <v>2.2799999999999998</v>
      </c>
      <c r="O248" s="2"/>
      <c r="P248" s="3">
        <v>1.7000000000000001E-2</v>
      </c>
      <c r="Q248" s="2"/>
      <c r="R248" s="2">
        <v>98.978388469999999</v>
      </c>
      <c r="S248" s="1"/>
      <c r="T248" s="1"/>
      <c r="U248" s="1"/>
      <c r="V248" s="1"/>
      <c r="W248" s="1"/>
      <c r="X248" s="1"/>
      <c r="Y248" s="1"/>
      <c r="Z248" s="1"/>
      <c r="AA248" s="1"/>
      <c r="AB248" s="1">
        <v>3118</v>
      </c>
      <c r="AC248" s="1"/>
      <c r="AD248" s="1">
        <v>2086</v>
      </c>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row>
    <row r="249" spans="2:82" ht="12.75">
      <c r="B249" s="5" t="s">
        <v>1096</v>
      </c>
      <c r="C249" s="4" t="s">
        <v>801</v>
      </c>
      <c r="D249" s="2">
        <v>41.35</v>
      </c>
      <c r="E249" s="2">
        <v>0.06</v>
      </c>
      <c r="F249" s="2">
        <v>0.98</v>
      </c>
      <c r="G249" s="2">
        <v>0.31918067999999999</v>
      </c>
      <c r="H249" s="2">
        <v>8.76</v>
      </c>
      <c r="I249" s="2"/>
      <c r="J249" s="2">
        <f t="shared" si="15"/>
        <v>7.8822480000000006</v>
      </c>
      <c r="K249" s="2">
        <v>0.12</v>
      </c>
      <c r="L249" s="2">
        <v>46.57</v>
      </c>
      <c r="M249" s="2">
        <v>0.34678349999999997</v>
      </c>
      <c r="N249" s="2">
        <v>1.92</v>
      </c>
      <c r="O249" s="2"/>
      <c r="P249" s="3">
        <v>3.4000000000000002E-2</v>
      </c>
      <c r="Q249" s="2"/>
      <c r="R249" s="2">
        <v>99.582212180000013</v>
      </c>
      <c r="S249" s="1"/>
      <c r="T249" s="1"/>
      <c r="U249" s="1"/>
      <c r="V249" s="1"/>
      <c r="W249" s="1"/>
      <c r="X249" s="1"/>
      <c r="Y249" s="1"/>
      <c r="Z249" s="1"/>
      <c r="AA249" s="1"/>
      <c r="AB249" s="1">
        <v>2184</v>
      </c>
      <c r="AC249" s="1"/>
      <c r="AD249" s="1">
        <v>2725</v>
      </c>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row>
    <row r="250" spans="2:82" ht="12.75">
      <c r="B250" s="5" t="s">
        <v>1095</v>
      </c>
      <c r="C250" s="4" t="s">
        <v>801</v>
      </c>
      <c r="D250" s="2">
        <v>43.95</v>
      </c>
      <c r="E250" s="2">
        <v>0.05</v>
      </c>
      <c r="F250" s="2">
        <v>1.29</v>
      </c>
      <c r="G250" s="2">
        <v>0.38450749500000003</v>
      </c>
      <c r="H250" s="2">
        <v>8.83</v>
      </c>
      <c r="I250" s="2"/>
      <c r="J250" s="2">
        <f t="shared" si="15"/>
        <v>7.9452340000000001</v>
      </c>
      <c r="K250" s="2">
        <v>0.12</v>
      </c>
      <c r="L250" s="2">
        <v>44.39</v>
      </c>
      <c r="M250" s="2">
        <v>0.30466043999999998</v>
      </c>
      <c r="N250" s="2">
        <v>1.3</v>
      </c>
      <c r="O250" s="2"/>
      <c r="P250" s="3">
        <v>5.0000000000000001E-3</v>
      </c>
      <c r="Q250" s="2"/>
      <c r="R250" s="2">
        <v>99.739401935000004</v>
      </c>
      <c r="S250" s="1"/>
      <c r="T250" s="1"/>
      <c r="U250" s="1"/>
      <c r="V250" s="1"/>
      <c r="W250" s="1"/>
      <c r="X250" s="1"/>
      <c r="Y250" s="1"/>
      <c r="Z250" s="1"/>
      <c r="AA250" s="1"/>
      <c r="AB250" s="1">
        <v>2631</v>
      </c>
      <c r="AC250" s="1"/>
      <c r="AD250" s="1">
        <v>2394</v>
      </c>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row>
    <row r="251" spans="2:82" ht="12.75">
      <c r="B251" s="5" t="s">
        <v>1094</v>
      </c>
      <c r="C251" s="4" t="s">
        <v>801</v>
      </c>
      <c r="D251" s="2">
        <v>44.82</v>
      </c>
      <c r="E251" s="2">
        <v>0.11</v>
      </c>
      <c r="F251" s="2">
        <v>3.27</v>
      </c>
      <c r="G251" s="2">
        <v>0.45363408</v>
      </c>
      <c r="H251" s="2">
        <v>8.42</v>
      </c>
      <c r="I251" s="2"/>
      <c r="J251" s="2">
        <f t="shared" si="15"/>
        <v>7.5763160000000003</v>
      </c>
      <c r="K251" s="2">
        <v>0.11</v>
      </c>
      <c r="L251" s="2">
        <v>39.909999999999997</v>
      </c>
      <c r="M251" s="2">
        <v>0.25070219999999999</v>
      </c>
      <c r="N251" s="2">
        <v>2.9</v>
      </c>
      <c r="O251" s="2"/>
      <c r="P251" s="3">
        <v>6.0000000000000001E-3</v>
      </c>
      <c r="Q251" s="2"/>
      <c r="R251" s="2">
        <v>99.406652279999989</v>
      </c>
      <c r="S251" s="1"/>
      <c r="T251" s="1"/>
      <c r="U251" s="1"/>
      <c r="V251" s="1"/>
      <c r="W251" s="1"/>
      <c r="X251" s="1"/>
      <c r="Y251" s="1"/>
      <c r="Z251" s="1">
        <v>14</v>
      </c>
      <c r="AA251" s="1"/>
      <c r="AB251" s="1">
        <v>3104</v>
      </c>
      <c r="AC251" s="1">
        <v>145</v>
      </c>
      <c r="AD251" s="1">
        <v>1970</v>
      </c>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v>1.6</v>
      </c>
      <c r="BE251" s="1">
        <v>2.7</v>
      </c>
      <c r="BF251" s="1"/>
      <c r="BG251" s="1"/>
      <c r="BH251" s="1">
        <v>0.28999999999999998</v>
      </c>
      <c r="BI251" s="1">
        <v>0.11</v>
      </c>
      <c r="BJ251" s="1"/>
      <c r="BK251" s="1">
        <v>0.08</v>
      </c>
      <c r="BP251" s="9">
        <v>0.31</v>
      </c>
      <c r="BQ251" s="9">
        <v>0.05</v>
      </c>
      <c r="BR251" s="9">
        <v>0.14000000000000001</v>
      </c>
      <c r="CD251" s="9">
        <v>0.4</v>
      </c>
    </row>
    <row r="252" spans="2:82" ht="12.75">
      <c r="B252" s="5" t="s">
        <v>1093</v>
      </c>
      <c r="C252" s="4" t="s">
        <v>801</v>
      </c>
      <c r="D252" s="2">
        <v>43.27</v>
      </c>
      <c r="E252" s="2">
        <v>0.08</v>
      </c>
      <c r="F252" s="2">
        <v>2.36</v>
      </c>
      <c r="G252" s="2">
        <v>0.45363408</v>
      </c>
      <c r="H252" s="2">
        <v>8.57</v>
      </c>
      <c r="I252" s="2"/>
      <c r="J252" s="2">
        <f t="shared" si="15"/>
        <v>7.7112860000000003</v>
      </c>
      <c r="K252" s="2">
        <v>0.12</v>
      </c>
      <c r="L252" s="2">
        <v>43.12</v>
      </c>
      <c r="M252" s="2">
        <v>0.28378979999999998</v>
      </c>
      <c r="N252" s="2">
        <v>2</v>
      </c>
      <c r="O252" s="2"/>
      <c r="P252" s="3">
        <v>1.6E-2</v>
      </c>
      <c r="Q252" s="2"/>
      <c r="R252" s="2">
        <v>99.414709880000004</v>
      </c>
      <c r="S252" s="1"/>
      <c r="T252" s="1"/>
      <c r="U252" s="1"/>
      <c r="V252" s="1"/>
      <c r="W252" s="1"/>
      <c r="X252" s="1"/>
      <c r="Y252" s="1"/>
      <c r="Z252" s="1"/>
      <c r="AA252" s="1"/>
      <c r="AB252" s="1">
        <v>3104</v>
      </c>
      <c r="AC252" s="1"/>
      <c r="AD252" s="1">
        <v>2230</v>
      </c>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row>
    <row r="253" spans="2:82" ht="12.75">
      <c r="B253" s="5" t="s">
        <v>1092</v>
      </c>
      <c r="C253" s="4" t="s">
        <v>801</v>
      </c>
      <c r="D253" s="2">
        <v>43.19</v>
      </c>
      <c r="E253" s="2">
        <v>0.02</v>
      </c>
      <c r="F253" s="2">
        <v>1.79</v>
      </c>
      <c r="G253" s="2">
        <v>0.41519794500000001</v>
      </c>
      <c r="H253" s="2">
        <v>8.73</v>
      </c>
      <c r="I253" s="2"/>
      <c r="J253" s="2">
        <f t="shared" si="15"/>
        <v>7.8552540000000004</v>
      </c>
      <c r="K253" s="2">
        <v>0.12</v>
      </c>
      <c r="L253" s="2">
        <v>44.53</v>
      </c>
      <c r="M253" s="2">
        <v>0.29524319999999998</v>
      </c>
      <c r="N253" s="2">
        <v>1.62</v>
      </c>
      <c r="O253" s="2"/>
      <c r="P253" s="3">
        <v>1.2E-2</v>
      </c>
      <c r="Q253" s="2"/>
      <c r="R253" s="2">
        <v>99.847695145000003</v>
      </c>
      <c r="S253" s="1"/>
      <c r="T253" s="1"/>
      <c r="U253" s="1"/>
      <c r="V253" s="1"/>
      <c r="W253" s="1"/>
      <c r="X253" s="1"/>
      <c r="Y253" s="1"/>
      <c r="Z253" s="1"/>
      <c r="AA253" s="1"/>
      <c r="AB253" s="1">
        <v>2841</v>
      </c>
      <c r="AC253" s="1"/>
      <c r="AD253" s="1">
        <v>2320</v>
      </c>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row>
    <row r="254" spans="2:82" ht="12.75">
      <c r="B254" s="5" t="s">
        <v>1091</v>
      </c>
      <c r="C254" s="4" t="s">
        <v>801</v>
      </c>
      <c r="D254" s="2">
        <v>46.96</v>
      </c>
      <c r="E254" s="2">
        <v>0.03</v>
      </c>
      <c r="F254" s="2">
        <v>3.16</v>
      </c>
      <c r="G254" s="2">
        <v>0.54672844500000006</v>
      </c>
      <c r="H254" s="2">
        <v>7.86</v>
      </c>
      <c r="I254" s="2"/>
      <c r="J254" s="2">
        <f t="shared" si="15"/>
        <v>7.0724280000000004</v>
      </c>
      <c r="K254" s="2">
        <v>0.11</v>
      </c>
      <c r="L254" s="2">
        <v>39.29</v>
      </c>
      <c r="M254" s="2">
        <v>0.23708537999999998</v>
      </c>
      <c r="N254" s="2">
        <v>2.5299999999999998</v>
      </c>
      <c r="O254" s="2"/>
      <c r="P254" s="3">
        <v>4.8000000000000001E-2</v>
      </c>
      <c r="Q254" s="2"/>
      <c r="R254" s="2">
        <v>99.984241825000012</v>
      </c>
      <c r="S254" s="1"/>
      <c r="T254" s="1"/>
      <c r="U254" s="1"/>
      <c r="V254" s="1"/>
      <c r="W254" s="1"/>
      <c r="X254" s="1"/>
      <c r="Y254" s="1"/>
      <c r="Z254" s="1"/>
      <c r="AA254" s="1"/>
      <c r="AB254" s="1">
        <v>3741</v>
      </c>
      <c r="AC254" s="1"/>
      <c r="AD254" s="1">
        <v>1863</v>
      </c>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row>
    <row r="255" spans="2:82" ht="12.75">
      <c r="B255" s="5" t="s">
        <v>1090</v>
      </c>
      <c r="C255" s="4" t="s">
        <v>801</v>
      </c>
      <c r="D255" s="2">
        <v>43.81</v>
      </c>
      <c r="E255" s="2">
        <v>0.09</v>
      </c>
      <c r="F255" s="2">
        <v>1.72</v>
      </c>
      <c r="G255" s="2">
        <v>0.31508861999999999</v>
      </c>
      <c r="H255" s="2">
        <v>8.75</v>
      </c>
      <c r="I255" s="2"/>
      <c r="J255" s="2">
        <f t="shared" si="15"/>
        <v>7.8732500000000005</v>
      </c>
      <c r="K255" s="2">
        <v>0.12</v>
      </c>
      <c r="L255" s="2">
        <v>44.64</v>
      </c>
      <c r="M255" s="2">
        <v>0.29791565999999997</v>
      </c>
      <c r="N255" s="2">
        <v>1.03</v>
      </c>
      <c r="O255" s="2"/>
      <c r="P255" s="3">
        <v>4.9000000000000002E-2</v>
      </c>
      <c r="Q255" s="2"/>
      <c r="R255" s="2">
        <v>99.945254280000015</v>
      </c>
      <c r="S255" s="1"/>
      <c r="T255" s="1"/>
      <c r="U255" s="1"/>
      <c r="V255" s="1"/>
      <c r="W255" s="1"/>
      <c r="X255" s="1"/>
      <c r="Y255" s="1"/>
      <c r="Z255" s="1"/>
      <c r="AA255" s="1"/>
      <c r="AB255" s="1">
        <v>2156</v>
      </c>
      <c r="AC255" s="1"/>
      <c r="AD255" s="1">
        <v>2341</v>
      </c>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row>
    <row r="256" spans="2:82" ht="12.75">
      <c r="B256" s="5" t="s">
        <v>1089</v>
      </c>
      <c r="C256" s="4" t="s">
        <v>801</v>
      </c>
      <c r="D256" s="2">
        <v>45.24</v>
      </c>
      <c r="E256" s="2">
        <v>0.14000000000000001</v>
      </c>
      <c r="F256" s="2">
        <v>2.98</v>
      </c>
      <c r="G256" s="2">
        <v>0.42615881999999999</v>
      </c>
      <c r="H256" s="2">
        <v>8.9600000000000009</v>
      </c>
      <c r="I256" s="2"/>
      <c r="J256" s="2">
        <f t="shared" si="15"/>
        <v>8.0622080000000018</v>
      </c>
      <c r="K256" s="2">
        <v>0.13</v>
      </c>
      <c r="L256" s="2">
        <v>39.65</v>
      </c>
      <c r="M256" s="2">
        <v>0.24739343999999999</v>
      </c>
      <c r="N256" s="2">
        <v>2.91</v>
      </c>
      <c r="O256" s="2"/>
      <c r="P256" s="3">
        <v>6.5000000000000002E-2</v>
      </c>
      <c r="Q256" s="2"/>
      <c r="R256" s="2">
        <v>99.850760260000001</v>
      </c>
      <c r="S256" s="1"/>
      <c r="T256" s="1"/>
      <c r="U256" s="1"/>
      <c r="V256" s="1"/>
      <c r="W256" s="1"/>
      <c r="X256" s="1"/>
      <c r="Y256" s="1"/>
      <c r="Z256" s="1"/>
      <c r="AA256" s="1"/>
      <c r="AB256" s="1">
        <v>2916</v>
      </c>
      <c r="AC256" s="1"/>
      <c r="AD256" s="1">
        <v>1944</v>
      </c>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row>
    <row r="257" spans="1:82" ht="12.75">
      <c r="B257" s="5" t="s">
        <v>1088</v>
      </c>
      <c r="C257" s="4" t="s">
        <v>801</v>
      </c>
      <c r="D257" s="2">
        <v>44.73</v>
      </c>
      <c r="E257" s="2">
        <v>0.05</v>
      </c>
      <c r="F257" s="2">
        <v>2.66</v>
      </c>
      <c r="G257" s="2">
        <v>0.42294363000000001</v>
      </c>
      <c r="H257" s="2">
        <v>9.23</v>
      </c>
      <c r="I257" s="2"/>
      <c r="J257" s="2">
        <f t="shared" si="15"/>
        <v>8.3051539999999999</v>
      </c>
      <c r="K257" s="2">
        <v>0.13</v>
      </c>
      <c r="L257" s="2">
        <v>41.32</v>
      </c>
      <c r="M257" s="2">
        <v>0.25579259999999998</v>
      </c>
      <c r="N257" s="2">
        <v>2.23</v>
      </c>
      <c r="O257" s="2"/>
      <c r="P257" s="3">
        <v>0.01</v>
      </c>
      <c r="Q257" s="2"/>
      <c r="R257" s="2">
        <v>100.11389023</v>
      </c>
      <c r="S257" s="1"/>
      <c r="T257" s="1"/>
      <c r="U257" s="1"/>
      <c r="V257" s="1"/>
      <c r="W257" s="1"/>
      <c r="X257" s="1"/>
      <c r="Y257" s="1"/>
      <c r="Z257" s="1"/>
      <c r="AA257" s="1"/>
      <c r="AB257" s="1">
        <v>2894</v>
      </c>
      <c r="AC257" s="1"/>
      <c r="AD257" s="1">
        <v>2010</v>
      </c>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row>
    <row r="258" spans="1:82" ht="12.75">
      <c r="B258" s="5" t="s">
        <v>1087</v>
      </c>
      <c r="C258" s="4" t="s">
        <v>801</v>
      </c>
      <c r="D258" s="2">
        <v>44.06</v>
      </c>
      <c r="E258" s="2">
        <v>0.19</v>
      </c>
      <c r="F258" s="2">
        <v>3.68</v>
      </c>
      <c r="G258" s="2">
        <v>0.46327964999999999</v>
      </c>
      <c r="H258" s="2">
        <v>9.24</v>
      </c>
      <c r="I258" s="2"/>
      <c r="J258" s="2">
        <f t="shared" si="15"/>
        <v>8.314152</v>
      </c>
      <c r="K258" s="2">
        <v>0.13</v>
      </c>
      <c r="L258" s="2">
        <v>39.340000000000003</v>
      </c>
      <c r="M258" s="2">
        <v>0.24192126</v>
      </c>
      <c r="N258" s="2">
        <v>3.11</v>
      </c>
      <c r="O258" s="2"/>
      <c r="P258" s="3">
        <v>3.3000000000000002E-2</v>
      </c>
      <c r="Q258" s="2"/>
      <c r="R258" s="2">
        <v>99.562352910000016</v>
      </c>
      <c r="S258" s="1"/>
      <c r="T258" s="1"/>
      <c r="U258" s="1"/>
      <c r="V258" s="1"/>
      <c r="W258" s="1"/>
      <c r="X258" s="1"/>
      <c r="Y258" s="1"/>
      <c r="Z258" s="1"/>
      <c r="AA258" s="1"/>
      <c r="AB258" s="1">
        <v>3170</v>
      </c>
      <c r="AC258" s="1"/>
      <c r="AD258" s="1">
        <v>1901</v>
      </c>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row>
    <row r="259" spans="1:82" ht="12.75">
      <c r="B259" s="5" t="s">
        <v>1086</v>
      </c>
      <c r="C259" s="4" t="s">
        <v>799</v>
      </c>
      <c r="D259" s="2">
        <v>40.450000000000003</v>
      </c>
      <c r="E259" s="2">
        <v>0.02</v>
      </c>
      <c r="F259" s="2">
        <v>1.19</v>
      </c>
      <c r="G259" s="2">
        <v>0.39298390500000002</v>
      </c>
      <c r="H259" s="2">
        <v>9.7200000000000006</v>
      </c>
      <c r="I259" s="2"/>
      <c r="J259" s="2">
        <f t="shared" si="15"/>
        <v>8.7460560000000012</v>
      </c>
      <c r="K259" s="2">
        <v>0.12</v>
      </c>
      <c r="L259" s="2">
        <v>44.75</v>
      </c>
      <c r="M259" s="2">
        <v>0.30376962000000002</v>
      </c>
      <c r="N259" s="2">
        <v>1.08</v>
      </c>
      <c r="O259" s="2"/>
      <c r="P259" s="3">
        <v>8.9999999999999993E-3</v>
      </c>
      <c r="Q259" s="2"/>
      <c r="R259" s="2">
        <v>97.061809524999987</v>
      </c>
      <c r="S259" s="1"/>
      <c r="T259" s="1"/>
      <c r="U259" s="1"/>
      <c r="V259" s="1"/>
      <c r="W259" s="1"/>
      <c r="X259" s="1"/>
      <c r="Y259" s="1"/>
      <c r="Z259" s="1"/>
      <c r="AA259" s="1"/>
      <c r="AB259" s="1">
        <v>2689</v>
      </c>
      <c r="AC259" s="1"/>
      <c r="AD259" s="1">
        <v>2387</v>
      </c>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row>
    <row r="260" spans="1:82" ht="12.75">
      <c r="B260" s="5" t="s">
        <v>1085</v>
      </c>
      <c r="C260" s="4" t="s">
        <v>801</v>
      </c>
      <c r="D260" s="2">
        <v>45.07</v>
      </c>
      <c r="E260" s="2">
        <v>0.03</v>
      </c>
      <c r="F260" s="2">
        <v>1.21</v>
      </c>
      <c r="G260" s="2">
        <v>0.40467550499999999</v>
      </c>
      <c r="H260" s="2">
        <v>8.99</v>
      </c>
      <c r="I260" s="2"/>
      <c r="J260" s="2">
        <f t="shared" si="15"/>
        <v>8.0892020000000002</v>
      </c>
      <c r="K260" s="2">
        <v>0.13</v>
      </c>
      <c r="L260" s="2">
        <v>41.75</v>
      </c>
      <c r="M260" s="2">
        <v>0.26406449999999998</v>
      </c>
      <c r="N260" s="2">
        <v>3.28</v>
      </c>
      <c r="O260" s="2"/>
      <c r="P260" s="3">
        <v>1.0999999999999999E-2</v>
      </c>
      <c r="Q260" s="2"/>
      <c r="R260" s="2">
        <v>100.238942005</v>
      </c>
      <c r="S260" s="1"/>
      <c r="T260" s="1"/>
      <c r="U260" s="1"/>
      <c r="V260" s="1"/>
      <c r="W260" s="1"/>
      <c r="X260" s="1"/>
      <c r="Y260" s="1"/>
      <c r="Z260" s="1"/>
      <c r="AA260" s="1"/>
      <c r="AB260" s="1">
        <v>2769</v>
      </c>
      <c r="AC260" s="1"/>
      <c r="AD260" s="1">
        <v>2075</v>
      </c>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row>
    <row r="261" spans="1:82" ht="12.75">
      <c r="B261" s="5"/>
      <c r="C261" s="4"/>
      <c r="D261" s="2"/>
      <c r="E261" s="2"/>
      <c r="F261" s="2"/>
      <c r="G261" s="2"/>
      <c r="H261" s="2"/>
      <c r="I261" s="2"/>
      <c r="J261" s="2"/>
      <c r="K261" s="2"/>
      <c r="L261" s="2"/>
      <c r="M261" s="2"/>
      <c r="N261" s="2"/>
      <c r="O261" s="2"/>
      <c r="P261" s="3"/>
      <c r="Q261" s="2"/>
      <c r="R261" s="2"/>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row>
    <row r="262" spans="1:82" ht="12.75">
      <c r="A262" s="7" t="s">
        <v>1084</v>
      </c>
      <c r="B262" s="5">
        <v>2</v>
      </c>
      <c r="C262" s="4" t="s">
        <v>801</v>
      </c>
      <c r="D262" s="2">
        <v>44.64</v>
      </c>
      <c r="E262" s="2">
        <v>0.1</v>
      </c>
      <c r="F262" s="2">
        <v>3.47</v>
      </c>
      <c r="G262" s="2">
        <v>0.35002458225000005</v>
      </c>
      <c r="H262" s="2">
        <v>2.62</v>
      </c>
      <c r="I262" s="2">
        <v>5.56</v>
      </c>
      <c r="J262" s="2">
        <f>(0.8998*H262)+I262</f>
        <v>7.9174759999999997</v>
      </c>
      <c r="K262" s="2">
        <v>0.12</v>
      </c>
      <c r="L262" s="2">
        <v>36.6</v>
      </c>
      <c r="M262" s="2"/>
      <c r="N262" s="2">
        <v>3.38</v>
      </c>
      <c r="O262" s="2">
        <v>0.35</v>
      </c>
      <c r="P262" s="3">
        <v>0.12</v>
      </c>
      <c r="Q262" s="2">
        <v>7.0000000000000007E-2</v>
      </c>
      <c r="R262" s="2">
        <v>97.117500582249988</v>
      </c>
      <c r="S262" s="1"/>
      <c r="T262" s="1"/>
      <c r="U262" s="1"/>
      <c r="V262" s="1"/>
      <c r="W262" s="1"/>
      <c r="X262" s="1"/>
      <c r="Y262" s="1"/>
      <c r="Z262" s="1"/>
      <c r="AA262" s="1"/>
      <c r="AB262" s="1">
        <v>2395.0500000000002</v>
      </c>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row>
    <row r="263" spans="1:82" ht="12.75">
      <c r="B263" s="5">
        <v>7</v>
      </c>
      <c r="C263" s="4" t="s">
        <v>801</v>
      </c>
      <c r="D263" s="2">
        <v>43.83</v>
      </c>
      <c r="E263" s="2">
        <v>0.19</v>
      </c>
      <c r="F263" s="2">
        <v>3.99</v>
      </c>
      <c r="G263" s="2">
        <v>0.48003371280000001</v>
      </c>
      <c r="H263" s="2">
        <v>2.2000000000000002</v>
      </c>
      <c r="I263" s="2">
        <v>6.08</v>
      </c>
      <c r="J263" s="2">
        <f>(0.8998*H263)+I263</f>
        <v>8.0595600000000012</v>
      </c>
      <c r="K263" s="2">
        <v>0.13</v>
      </c>
      <c r="L263" s="2">
        <v>36.36</v>
      </c>
      <c r="M263" s="2"/>
      <c r="N263" s="2">
        <v>3.35</v>
      </c>
      <c r="O263" s="2">
        <v>0.48</v>
      </c>
      <c r="P263" s="3">
        <v>0.2</v>
      </c>
      <c r="Q263" s="2">
        <v>0.06</v>
      </c>
      <c r="R263" s="2">
        <v>97.129593712799988</v>
      </c>
      <c r="S263" s="1"/>
      <c r="T263" s="1"/>
      <c r="U263" s="1"/>
      <c r="V263" s="1"/>
      <c r="W263" s="1"/>
      <c r="X263" s="1"/>
      <c r="Y263" s="1"/>
      <c r="Z263" s="1"/>
      <c r="AA263" s="1"/>
      <c r="AB263" s="1">
        <v>3284.64</v>
      </c>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row>
    <row r="264" spans="1:82" ht="12.75">
      <c r="B264" s="5">
        <v>8</v>
      </c>
      <c r="C264" s="4" t="s">
        <v>801</v>
      </c>
      <c r="D264" s="2">
        <v>42.22</v>
      </c>
      <c r="E264" s="2">
        <v>0.05</v>
      </c>
      <c r="F264" s="2">
        <v>2.12</v>
      </c>
      <c r="G264" s="2">
        <v>0.27001896344999998</v>
      </c>
      <c r="H264" s="2">
        <v>2.78</v>
      </c>
      <c r="I264" s="2">
        <v>6.28</v>
      </c>
      <c r="J264" s="2">
        <f>(0.8998*H264)+I264</f>
        <v>8.7814440000000005</v>
      </c>
      <c r="K264" s="2">
        <v>0.11</v>
      </c>
      <c r="L264" s="2">
        <v>42.43</v>
      </c>
      <c r="M264" s="2"/>
      <c r="N264" s="2">
        <v>0.67</v>
      </c>
      <c r="O264" s="2">
        <v>0.12</v>
      </c>
      <c r="P264" s="3">
        <v>0.05</v>
      </c>
      <c r="Q264" s="2">
        <v>0.03</v>
      </c>
      <c r="R264" s="2">
        <v>96.85146296344999</v>
      </c>
      <c r="S264" s="1"/>
      <c r="T264" s="1"/>
      <c r="U264" s="1"/>
      <c r="V264" s="1"/>
      <c r="W264" s="1"/>
      <c r="X264" s="1"/>
      <c r="Y264" s="1"/>
      <c r="Z264" s="1"/>
      <c r="AA264" s="1"/>
      <c r="AB264" s="1">
        <v>1847.61</v>
      </c>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row>
    <row r="265" spans="1:82" ht="12.75">
      <c r="B265" s="5">
        <v>9</v>
      </c>
      <c r="C265" s="4" t="s">
        <v>801</v>
      </c>
      <c r="D265" s="2">
        <v>43.07</v>
      </c>
      <c r="E265" s="2">
        <v>0.13</v>
      </c>
      <c r="F265" s="2">
        <v>2.96</v>
      </c>
      <c r="G265" s="2">
        <v>0.31002177284999999</v>
      </c>
      <c r="H265" s="2">
        <v>2.74</v>
      </c>
      <c r="I265" s="2">
        <v>5.88</v>
      </c>
      <c r="J265" s="2">
        <f>(0.8998*H265)+I265</f>
        <v>8.3454519999999999</v>
      </c>
      <c r="K265" s="2">
        <v>0.12</v>
      </c>
      <c r="L265" s="2">
        <v>37.659999999999997</v>
      </c>
      <c r="M265" s="2"/>
      <c r="N265" s="2">
        <v>3.09</v>
      </c>
      <c r="O265" s="2">
        <v>0.39</v>
      </c>
      <c r="P265" s="3">
        <v>0.09</v>
      </c>
      <c r="Q265" s="2">
        <v>0.04</v>
      </c>
      <c r="R265" s="2">
        <v>96.205473772849999</v>
      </c>
      <c r="S265" s="1"/>
      <c r="T265" s="1"/>
      <c r="U265" s="1"/>
      <c r="V265" s="1"/>
      <c r="W265" s="1"/>
      <c r="X265" s="1"/>
      <c r="Y265" s="1"/>
      <c r="Z265" s="1"/>
      <c r="AA265" s="1"/>
      <c r="AB265" s="1">
        <v>2121.33</v>
      </c>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row>
    <row r="266" spans="1:82" ht="12.75">
      <c r="B266" s="5"/>
      <c r="C266" s="4"/>
      <c r="D266" s="2"/>
      <c r="E266" s="2"/>
      <c r="F266" s="2"/>
      <c r="G266" s="2"/>
      <c r="H266" s="2"/>
      <c r="I266" s="2"/>
      <c r="J266" s="2"/>
      <c r="K266" s="2"/>
      <c r="L266" s="2"/>
      <c r="M266" s="2"/>
      <c r="N266" s="2"/>
      <c r="O266" s="2"/>
      <c r="P266" s="3"/>
      <c r="Q266" s="2"/>
      <c r="R266" s="2"/>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row>
    <row r="267" spans="1:82" ht="12.75">
      <c r="A267" s="7" t="s">
        <v>1083</v>
      </c>
      <c r="B267" s="5" t="s">
        <v>1082</v>
      </c>
      <c r="C267" s="4" t="s">
        <v>801</v>
      </c>
      <c r="D267" s="2">
        <v>44.31</v>
      </c>
      <c r="E267" s="2">
        <v>0.12</v>
      </c>
      <c r="F267" s="2">
        <v>3.48</v>
      </c>
      <c r="G267" s="2">
        <v>0.39751439999999999</v>
      </c>
      <c r="H267" s="2"/>
      <c r="I267" s="2">
        <v>10.28</v>
      </c>
      <c r="J267" s="2">
        <f t="shared" ref="J267:J273" si="16">(0.8998*H267)+I267</f>
        <v>10.28</v>
      </c>
      <c r="K267" s="2">
        <v>0.16</v>
      </c>
      <c r="L267" s="2">
        <v>37.369999999999997</v>
      </c>
      <c r="M267" s="2">
        <v>0.19216259999999999</v>
      </c>
      <c r="N267" s="2">
        <v>2.76</v>
      </c>
      <c r="O267" s="2">
        <v>0.14799999999999999</v>
      </c>
      <c r="P267" s="3">
        <v>0.04</v>
      </c>
      <c r="Q267" s="2">
        <v>0.02</v>
      </c>
      <c r="R267" s="2">
        <v>99.277677000000025</v>
      </c>
      <c r="S267" s="1"/>
      <c r="T267" s="1"/>
      <c r="U267" s="1"/>
      <c r="V267" s="1"/>
      <c r="W267" s="1"/>
      <c r="X267" s="1"/>
      <c r="Y267" s="1"/>
      <c r="Z267" s="1">
        <v>14.7</v>
      </c>
      <c r="AA267" s="1"/>
      <c r="AB267" s="1">
        <v>2720</v>
      </c>
      <c r="AC267" s="1"/>
      <c r="AD267" s="1">
        <v>1510</v>
      </c>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v>0.3</v>
      </c>
      <c r="BE267" s="1"/>
      <c r="BF267" s="1"/>
      <c r="BG267" s="1"/>
      <c r="BH267" s="1">
        <v>0.25700000000000001</v>
      </c>
      <c r="BI267" s="1">
        <v>9.6000000000000002E-2</v>
      </c>
      <c r="BJ267" s="1"/>
      <c r="BK267" s="1"/>
      <c r="BP267" s="9">
        <v>0.28000000000000003</v>
      </c>
      <c r="BQ267" s="9">
        <v>5.3999999999999999E-2</v>
      </c>
      <c r="BR267" s="9">
        <v>0.15</v>
      </c>
      <c r="CD267" s="9">
        <v>0.19</v>
      </c>
    </row>
    <row r="268" spans="1:82" ht="12.75">
      <c r="B268" s="5" t="s">
        <v>1081</v>
      </c>
      <c r="C268" s="4" t="s">
        <v>801</v>
      </c>
      <c r="D268" s="2">
        <v>42.65</v>
      </c>
      <c r="E268" s="2">
        <v>0.13</v>
      </c>
      <c r="F268" s="2">
        <v>3.11</v>
      </c>
      <c r="G268" s="2">
        <v>0.4822785</v>
      </c>
      <c r="H268" s="2"/>
      <c r="I268" s="2">
        <v>12.41</v>
      </c>
      <c r="J268" s="2">
        <f t="shared" si="16"/>
        <v>12.41</v>
      </c>
      <c r="K268" s="2">
        <v>0.18</v>
      </c>
      <c r="L268" s="2">
        <v>37.32</v>
      </c>
      <c r="M268" s="2">
        <v>0.22525019999999998</v>
      </c>
      <c r="N268" s="2">
        <v>2.42</v>
      </c>
      <c r="O268" s="2">
        <v>0.21</v>
      </c>
      <c r="P268" s="3">
        <v>0.02</v>
      </c>
      <c r="Q268" s="2">
        <v>0.01</v>
      </c>
      <c r="R268" s="2">
        <v>99.167528700000005</v>
      </c>
      <c r="S268" s="1"/>
      <c r="T268" s="1"/>
      <c r="U268" s="1"/>
      <c r="V268" s="1"/>
      <c r="W268" s="1"/>
      <c r="X268" s="1"/>
      <c r="Y268" s="1"/>
      <c r="Z268" s="1">
        <v>12.5</v>
      </c>
      <c r="AA268" s="1"/>
      <c r="AB268" s="1">
        <v>3300</v>
      </c>
      <c r="AC268" s="1"/>
      <c r="AD268" s="1">
        <v>1770</v>
      </c>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v>0.41</v>
      </c>
      <c r="BE268" s="1"/>
      <c r="BF268" s="1"/>
      <c r="BG268" s="1"/>
      <c r="BH268" s="1">
        <v>0.247</v>
      </c>
      <c r="BI268" s="1">
        <v>9.9000000000000005E-2</v>
      </c>
      <c r="BJ268" s="1"/>
      <c r="BK268" s="1"/>
      <c r="BP268" s="9">
        <v>0.32</v>
      </c>
      <c r="BQ268" s="9">
        <v>5.5E-2</v>
      </c>
      <c r="BR268" s="9">
        <v>0.15</v>
      </c>
      <c r="CD268" s="9">
        <v>0.27</v>
      </c>
    </row>
    <row r="269" spans="1:82" ht="12.75">
      <c r="B269" s="5" t="s">
        <v>1080</v>
      </c>
      <c r="C269" s="4" t="s">
        <v>801</v>
      </c>
      <c r="D269" s="2">
        <v>41.37</v>
      </c>
      <c r="E269" s="2">
        <v>0.3</v>
      </c>
      <c r="F269" s="2">
        <v>3.88</v>
      </c>
      <c r="G269" s="2">
        <v>0.16222095</v>
      </c>
      <c r="H269" s="2"/>
      <c r="I269" s="2">
        <v>13.69</v>
      </c>
      <c r="J269" s="2">
        <f t="shared" si="16"/>
        <v>13.69</v>
      </c>
      <c r="K269" s="2">
        <v>0.21</v>
      </c>
      <c r="L269" s="2">
        <v>35.07</v>
      </c>
      <c r="M269" s="2">
        <v>0.108171</v>
      </c>
      <c r="N269" s="2">
        <v>4.55</v>
      </c>
      <c r="O269" s="2">
        <v>0.22600000000000001</v>
      </c>
      <c r="P269" s="3">
        <v>0.03</v>
      </c>
      <c r="Q269" s="2">
        <v>0.02</v>
      </c>
      <c r="R269" s="2">
        <v>99.616391949999993</v>
      </c>
      <c r="S269" s="1"/>
      <c r="T269" s="1"/>
      <c r="U269" s="1"/>
      <c r="V269" s="1"/>
      <c r="W269" s="1"/>
      <c r="X269" s="1"/>
      <c r="Y269" s="1"/>
      <c r="Z269" s="1">
        <v>17.7</v>
      </c>
      <c r="AA269" s="1"/>
      <c r="AB269" s="1">
        <v>1110</v>
      </c>
      <c r="AC269" s="1"/>
      <c r="AD269" s="1">
        <v>850</v>
      </c>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v>0.86</v>
      </c>
      <c r="BE269" s="1">
        <v>3.2</v>
      </c>
      <c r="BF269" s="1"/>
      <c r="BG269" s="1"/>
      <c r="BH269" s="1">
        <v>0.78</v>
      </c>
      <c r="BI269" s="1">
        <v>0.26</v>
      </c>
      <c r="BJ269" s="1"/>
      <c r="BK269" s="1"/>
      <c r="BP269" s="9">
        <v>0.43</v>
      </c>
      <c r="BQ269" s="9">
        <v>7.0999999999999994E-2</v>
      </c>
      <c r="BR269" s="9">
        <v>0.28000000000000003</v>
      </c>
      <c r="CD269" s="9">
        <v>0.3</v>
      </c>
    </row>
    <row r="270" spans="1:82" ht="12.75">
      <c r="B270" s="5" t="s">
        <v>1079</v>
      </c>
      <c r="C270" s="4" t="s">
        <v>801</v>
      </c>
      <c r="D270" s="2">
        <v>42.62</v>
      </c>
      <c r="E270" s="2">
        <v>0.19</v>
      </c>
      <c r="F270" s="2">
        <v>1.78</v>
      </c>
      <c r="G270" s="2">
        <v>0.35220945000000003</v>
      </c>
      <c r="H270" s="2"/>
      <c r="I270" s="2">
        <v>13.59</v>
      </c>
      <c r="J270" s="2">
        <f t="shared" si="16"/>
        <v>13.59</v>
      </c>
      <c r="K270" s="2">
        <v>0.22</v>
      </c>
      <c r="L270" s="2">
        <v>40.17</v>
      </c>
      <c r="M270" s="2">
        <v>0.25833780000000001</v>
      </c>
      <c r="N270" s="2">
        <v>0.74</v>
      </c>
      <c r="O270" s="2">
        <v>8.8999999999999996E-2</v>
      </c>
      <c r="P270" s="3">
        <v>0.01</v>
      </c>
      <c r="Q270" s="2"/>
      <c r="R270" s="2">
        <v>100.01954725</v>
      </c>
      <c r="S270" s="1"/>
      <c r="T270" s="1"/>
      <c r="U270" s="1"/>
      <c r="V270" s="1"/>
      <c r="W270" s="1"/>
      <c r="X270" s="1"/>
      <c r="Y270" s="1"/>
      <c r="Z270" s="1">
        <v>7.1</v>
      </c>
      <c r="AA270" s="1"/>
      <c r="AB270" s="1">
        <v>2410</v>
      </c>
      <c r="AC270" s="1"/>
      <c r="AD270" s="1">
        <v>2030</v>
      </c>
      <c r="AE270" s="1"/>
      <c r="AF270" s="1"/>
      <c r="AG270" s="1"/>
      <c r="AH270" s="1"/>
      <c r="AI270" s="1"/>
      <c r="AJ270" s="1"/>
      <c r="AK270" s="1"/>
      <c r="AL270" s="1"/>
      <c r="AM270" s="1">
        <v>3.6</v>
      </c>
      <c r="AN270" s="1">
        <v>1.4</v>
      </c>
      <c r="AO270" s="1">
        <v>2.8</v>
      </c>
      <c r="AP270" s="1">
        <v>0.4</v>
      </c>
      <c r="AQ270" s="1"/>
      <c r="AR270" s="1"/>
      <c r="AS270" s="1"/>
      <c r="AT270" s="1"/>
      <c r="AU270" s="1"/>
      <c r="AV270" s="1"/>
      <c r="AW270" s="1"/>
      <c r="AX270" s="1"/>
      <c r="AY270" s="1"/>
      <c r="AZ270" s="1"/>
      <c r="BA270" s="1"/>
      <c r="BB270" s="1"/>
      <c r="BC270" s="1"/>
      <c r="BD270" s="1">
        <v>8.8999999999999996E-2</v>
      </c>
      <c r="BE270" s="1"/>
      <c r="BF270" s="1"/>
      <c r="BG270" s="1"/>
      <c r="BH270" s="1">
        <v>0.112</v>
      </c>
      <c r="BI270" s="1">
        <v>4.7E-2</v>
      </c>
      <c r="BJ270" s="1"/>
      <c r="BK270" s="1"/>
      <c r="BP270" s="9">
        <v>0.12</v>
      </c>
      <c r="BQ270" s="9">
        <v>1.9E-2</v>
      </c>
      <c r="BR270" s="9">
        <v>0.06</v>
      </c>
      <c r="CD270" s="9">
        <v>0.41</v>
      </c>
    </row>
    <row r="271" spans="1:82" ht="12.75">
      <c r="B271" s="5" t="s">
        <v>1078</v>
      </c>
      <c r="C271" s="4" t="s">
        <v>801</v>
      </c>
      <c r="D271" s="2">
        <v>43.28</v>
      </c>
      <c r="E271" s="2">
        <v>0.04</v>
      </c>
      <c r="F271" s="2">
        <v>1.54</v>
      </c>
      <c r="G271" s="2">
        <v>0.54073650000000006</v>
      </c>
      <c r="H271" s="2"/>
      <c r="I271" s="2">
        <v>8.3800000000000008</v>
      </c>
      <c r="J271" s="2">
        <f t="shared" si="16"/>
        <v>8.3800000000000008</v>
      </c>
      <c r="K271" s="2">
        <v>0.13</v>
      </c>
      <c r="L271" s="2">
        <v>44.01</v>
      </c>
      <c r="M271" s="2">
        <v>0.31051439999999997</v>
      </c>
      <c r="N271" s="2">
        <v>1.07</v>
      </c>
      <c r="O271" s="2">
        <v>0.11799999999999999</v>
      </c>
      <c r="P271" s="3">
        <v>0.02</v>
      </c>
      <c r="Q271" s="2"/>
      <c r="R271" s="2">
        <v>99.439250900000005</v>
      </c>
      <c r="S271" s="1"/>
      <c r="T271" s="1"/>
      <c r="U271" s="1"/>
      <c r="V271" s="1"/>
      <c r="W271" s="1"/>
      <c r="X271" s="1"/>
      <c r="Y271" s="1"/>
      <c r="Z271" s="1">
        <v>9.4</v>
      </c>
      <c r="AA271" s="1"/>
      <c r="AB271" s="1">
        <v>3700</v>
      </c>
      <c r="AC271" s="1">
        <v>119</v>
      </c>
      <c r="AD271" s="1">
        <v>2440</v>
      </c>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v>0.14699999999999999</v>
      </c>
      <c r="BE271" s="1"/>
      <c r="BF271" s="1"/>
      <c r="BG271" s="1"/>
      <c r="BH271" s="1">
        <v>0.127</v>
      </c>
      <c r="BI271" s="1">
        <v>4.5999999999999999E-2</v>
      </c>
      <c r="BJ271" s="1"/>
      <c r="BK271" s="1"/>
      <c r="BP271" s="9">
        <v>8.3000000000000004E-2</v>
      </c>
      <c r="BQ271" s="9">
        <v>1.6E-2</v>
      </c>
      <c r="CD271" s="9">
        <v>0.15</v>
      </c>
    </row>
    <row r="272" spans="1:82" ht="12.75">
      <c r="B272" s="5" t="s">
        <v>1077</v>
      </c>
      <c r="C272" s="4" t="s">
        <v>801</v>
      </c>
      <c r="D272" s="2">
        <v>44.28</v>
      </c>
      <c r="E272" s="2">
        <v>0.08</v>
      </c>
      <c r="F272" s="2">
        <v>2.88</v>
      </c>
      <c r="G272" s="2">
        <v>0.35951670000000002</v>
      </c>
      <c r="H272" s="2"/>
      <c r="I272" s="2">
        <v>9.0299999999999994</v>
      </c>
      <c r="J272" s="2">
        <f t="shared" si="16"/>
        <v>9.0299999999999994</v>
      </c>
      <c r="K272" s="2">
        <v>0.18</v>
      </c>
      <c r="L272" s="2">
        <v>40.090000000000003</v>
      </c>
      <c r="M272" s="2">
        <v>0.25324740000000001</v>
      </c>
      <c r="N272" s="2">
        <v>1.9</v>
      </c>
      <c r="O272" s="2">
        <v>0.10199999999999999</v>
      </c>
      <c r="P272" s="3">
        <v>0.01</v>
      </c>
      <c r="Q272" s="2">
        <v>0.04</v>
      </c>
      <c r="R272" s="2">
        <v>99.204764099999991</v>
      </c>
      <c r="S272" s="1"/>
      <c r="T272" s="1"/>
      <c r="U272" s="1"/>
      <c r="V272" s="1"/>
      <c r="W272" s="1"/>
      <c r="X272" s="1"/>
      <c r="Y272" s="1"/>
      <c r="Z272" s="1">
        <v>12</v>
      </c>
      <c r="AA272" s="1"/>
      <c r="AB272" s="1">
        <v>2460</v>
      </c>
      <c r="AC272" s="1"/>
      <c r="AD272" s="1">
        <v>1990</v>
      </c>
      <c r="AE272" s="1"/>
      <c r="AF272" s="1"/>
      <c r="AG272" s="1"/>
      <c r="AH272" s="1"/>
      <c r="AI272" s="1"/>
      <c r="AJ272" s="1"/>
      <c r="AK272" s="1"/>
      <c r="AL272" s="1"/>
      <c r="AM272" s="1">
        <v>8.3000000000000007</v>
      </c>
      <c r="AN272" s="1">
        <v>2.1</v>
      </c>
      <c r="AO272" s="1">
        <v>2.2000000000000002</v>
      </c>
      <c r="AP272" s="1">
        <v>0.4</v>
      </c>
      <c r="AQ272" s="1"/>
      <c r="AR272" s="1"/>
      <c r="AS272" s="1"/>
      <c r="AT272" s="1"/>
      <c r="AU272" s="1"/>
      <c r="AV272" s="1"/>
      <c r="AW272" s="1"/>
      <c r="AX272" s="1"/>
      <c r="AY272" s="1"/>
      <c r="AZ272" s="1"/>
      <c r="BA272" s="1"/>
      <c r="BB272" s="1"/>
      <c r="BC272" s="1"/>
      <c r="BD272" s="1">
        <v>0.57999999999999996</v>
      </c>
      <c r="BE272" s="1">
        <v>1.4</v>
      </c>
      <c r="BF272" s="1"/>
      <c r="BG272" s="1"/>
      <c r="BH272" s="1">
        <v>0.154</v>
      </c>
      <c r="BI272" s="1">
        <v>5.6000000000000001E-2</v>
      </c>
      <c r="BJ272" s="1"/>
      <c r="BK272" s="1">
        <v>3.5000000000000003E-2</v>
      </c>
      <c r="BP272" s="9">
        <v>0.24</v>
      </c>
      <c r="BQ272" s="9">
        <v>4.2999999999999997E-2</v>
      </c>
      <c r="BR272" s="9">
        <v>0.06</v>
      </c>
      <c r="CD272" s="9">
        <v>0.19</v>
      </c>
    </row>
    <row r="273" spans="1:82" ht="12.75">
      <c r="B273" s="5" t="s">
        <v>1076</v>
      </c>
      <c r="C273" s="4" t="s">
        <v>799</v>
      </c>
      <c r="D273" s="2">
        <v>44.19</v>
      </c>
      <c r="E273" s="2">
        <v>0.13</v>
      </c>
      <c r="F273" s="2">
        <v>4.1100000000000003</v>
      </c>
      <c r="G273" s="2">
        <v>0.53927504999999998</v>
      </c>
      <c r="H273" s="2"/>
      <c r="I273" s="2">
        <v>10.1</v>
      </c>
      <c r="J273" s="2">
        <f t="shared" si="16"/>
        <v>10.1</v>
      </c>
      <c r="K273" s="2">
        <v>0.15</v>
      </c>
      <c r="L273" s="2">
        <v>36.51</v>
      </c>
      <c r="M273" s="2">
        <v>0.23670359999999999</v>
      </c>
      <c r="N273" s="2">
        <v>3.14</v>
      </c>
      <c r="O273" s="2">
        <v>0.17</v>
      </c>
      <c r="P273" s="3">
        <v>0.03</v>
      </c>
      <c r="Q273" s="2">
        <v>0.01</v>
      </c>
      <c r="R273" s="2">
        <v>99.315978649999991</v>
      </c>
      <c r="S273" s="1"/>
      <c r="T273" s="1"/>
      <c r="U273" s="1"/>
      <c r="V273" s="1"/>
      <c r="W273" s="1"/>
      <c r="X273" s="1"/>
      <c r="Y273" s="1"/>
      <c r="Z273" s="1">
        <v>15.3</v>
      </c>
      <c r="AA273" s="1"/>
      <c r="AB273" s="1">
        <v>3690</v>
      </c>
      <c r="AC273" s="1">
        <v>110</v>
      </c>
      <c r="AD273" s="1">
        <v>1860</v>
      </c>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v>0.28000000000000003</v>
      </c>
      <c r="BE273" s="1">
        <v>1.35</v>
      </c>
      <c r="BF273" s="1"/>
      <c r="BG273" s="1">
        <v>0.95</v>
      </c>
      <c r="BH273" s="1">
        <v>0.27800000000000002</v>
      </c>
      <c r="BI273" s="1">
        <v>0.12</v>
      </c>
      <c r="BJ273" s="1"/>
      <c r="BK273" s="1">
        <v>6.8000000000000005E-2</v>
      </c>
      <c r="BP273" s="9">
        <v>0.28999999999999998</v>
      </c>
      <c r="BQ273" s="9">
        <v>5.0999999999999997E-2</v>
      </c>
      <c r="BR273" s="9">
        <v>0.13</v>
      </c>
      <c r="CD273" s="9">
        <v>0.26</v>
      </c>
    </row>
    <row r="274" spans="1:82" ht="12.75">
      <c r="B274" s="5"/>
      <c r="C274" s="4"/>
      <c r="D274" s="2"/>
      <c r="E274" s="2"/>
      <c r="F274" s="2"/>
      <c r="G274" s="2"/>
      <c r="H274" s="2"/>
      <c r="I274" s="2"/>
      <c r="J274" s="2"/>
      <c r="K274" s="2"/>
      <c r="L274" s="2"/>
      <c r="M274" s="2"/>
      <c r="N274" s="2"/>
      <c r="O274" s="2"/>
      <c r="P274" s="3"/>
      <c r="Q274" s="2"/>
      <c r="R274" s="2"/>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row>
    <row r="275" spans="1:82" ht="12.75">
      <c r="A275" s="7" t="s">
        <v>1075</v>
      </c>
      <c r="B275" s="5" t="s">
        <v>1074</v>
      </c>
      <c r="C275" s="4" t="s">
        <v>801</v>
      </c>
      <c r="D275" s="2">
        <v>43.94</v>
      </c>
      <c r="E275" s="2">
        <v>0.06</v>
      </c>
      <c r="F275" s="2">
        <v>0.94</v>
      </c>
      <c r="G275" s="2"/>
      <c r="H275" s="2"/>
      <c r="I275" s="2">
        <v>8.0299999999999994</v>
      </c>
      <c r="J275" s="2">
        <f>(0.8998*H275)+I275</f>
        <v>8.0299999999999994</v>
      </c>
      <c r="K275" s="2"/>
      <c r="L275" s="2">
        <v>46.07</v>
      </c>
      <c r="M275" s="2"/>
      <c r="N275" s="2">
        <v>0.28999999999999998</v>
      </c>
      <c r="O275" s="2"/>
      <c r="P275" s="3">
        <v>0.02</v>
      </c>
      <c r="Q275" s="2">
        <v>0.01</v>
      </c>
      <c r="R275" s="2">
        <v>99.36</v>
      </c>
      <c r="S275" s="1"/>
      <c r="T275" s="1"/>
      <c r="U275" s="1"/>
      <c r="V275" s="1"/>
      <c r="W275" s="1"/>
      <c r="X275" s="1"/>
      <c r="Y275" s="1"/>
      <c r="Z275" s="1">
        <v>6.01</v>
      </c>
      <c r="AA275" s="1"/>
      <c r="AB275" s="1"/>
      <c r="AC275" s="1">
        <v>128</v>
      </c>
      <c r="AD275" s="1"/>
      <c r="AE275" s="1"/>
      <c r="AF275" s="1"/>
      <c r="AG275" s="1"/>
      <c r="AH275" s="1"/>
      <c r="AI275" s="1"/>
      <c r="AJ275" s="1"/>
      <c r="AK275" s="1"/>
      <c r="AL275" s="1">
        <v>0.28000000000000003</v>
      </c>
      <c r="AM275" s="1">
        <v>9.1999999999999993</v>
      </c>
      <c r="AN275" s="1"/>
      <c r="AO275" s="1"/>
      <c r="AP275" s="1"/>
      <c r="AQ275" s="1"/>
      <c r="AR275" s="1"/>
      <c r="AS275" s="1"/>
      <c r="AT275" s="1"/>
      <c r="AU275" s="1"/>
      <c r="AV275" s="1"/>
      <c r="AW275" s="1"/>
      <c r="AX275" s="1"/>
      <c r="AY275" s="1"/>
      <c r="AZ275" s="1"/>
      <c r="BA275" s="1"/>
      <c r="BB275" s="1"/>
      <c r="BC275" s="1"/>
      <c r="BD275" s="1">
        <v>0.51</v>
      </c>
      <c r="BE275" s="1">
        <v>1.6</v>
      </c>
      <c r="BF275" s="1"/>
      <c r="BG275" s="1">
        <v>0.47499999999999998</v>
      </c>
      <c r="BH275" s="1">
        <v>0.114</v>
      </c>
      <c r="BI275" s="1">
        <v>3.7999999999999999E-2</v>
      </c>
      <c r="BJ275" s="1"/>
      <c r="BK275" s="1">
        <v>2.5000000000000001E-2</v>
      </c>
      <c r="BP275" s="9">
        <v>0.05</v>
      </c>
      <c r="BQ275" s="9">
        <v>7.0000000000000001E-3</v>
      </c>
    </row>
    <row r="276" spans="1:82" ht="12.75">
      <c r="B276" s="5" t="s">
        <v>1073</v>
      </c>
      <c r="C276" s="4" t="s">
        <v>801</v>
      </c>
      <c r="D276" s="2">
        <v>44.98</v>
      </c>
      <c r="E276" s="2">
        <v>0.02</v>
      </c>
      <c r="F276" s="2">
        <v>1.36</v>
      </c>
      <c r="G276" s="2"/>
      <c r="H276" s="2"/>
      <c r="I276" s="2">
        <v>8.35</v>
      </c>
      <c r="J276" s="2">
        <f>(0.8998*H276)+I276</f>
        <v>8.35</v>
      </c>
      <c r="K276" s="2"/>
      <c r="L276" s="2">
        <v>45.09</v>
      </c>
      <c r="M276" s="2"/>
      <c r="N276" s="2">
        <v>0.9</v>
      </c>
      <c r="O276" s="2"/>
      <c r="P276" s="3">
        <v>0.01</v>
      </c>
      <c r="Q276" s="2"/>
      <c r="R276" s="2">
        <v>100.71</v>
      </c>
      <c r="S276" s="1"/>
      <c r="T276" s="1"/>
      <c r="U276" s="1"/>
      <c r="V276" s="1"/>
      <c r="W276" s="1"/>
      <c r="X276" s="1"/>
      <c r="Y276" s="1"/>
      <c r="Z276" s="1">
        <v>8.39</v>
      </c>
      <c r="AA276" s="1"/>
      <c r="AB276" s="1"/>
      <c r="AC276" s="1">
        <v>135</v>
      </c>
      <c r="AD276" s="1"/>
      <c r="AE276" s="1"/>
      <c r="AF276" s="1"/>
      <c r="AG276" s="1"/>
      <c r="AH276" s="1"/>
      <c r="AI276" s="1"/>
      <c r="AJ276" s="1"/>
      <c r="AK276" s="1"/>
      <c r="AL276" s="1">
        <v>0.21</v>
      </c>
      <c r="AM276" s="1">
        <v>17.899999999999999</v>
      </c>
      <c r="AN276" s="1"/>
      <c r="AO276" s="1"/>
      <c r="AP276" s="1"/>
      <c r="AQ276" s="1"/>
      <c r="AR276" s="1"/>
      <c r="AS276" s="1"/>
      <c r="AT276" s="1"/>
      <c r="AU276" s="1"/>
      <c r="AV276" s="1"/>
      <c r="AW276" s="1"/>
      <c r="AX276" s="1"/>
      <c r="AY276" s="1"/>
      <c r="AZ276" s="1"/>
      <c r="BA276" s="1"/>
      <c r="BB276" s="1"/>
      <c r="BC276" s="1"/>
      <c r="BD276" s="1">
        <v>0.97</v>
      </c>
      <c r="BE276" s="1">
        <v>2.9</v>
      </c>
      <c r="BF276" s="1"/>
      <c r="BG276" s="1">
        <v>1.5269999999999999</v>
      </c>
      <c r="BH276" s="1">
        <v>0.251</v>
      </c>
      <c r="BI276" s="1">
        <v>6.9000000000000006E-2</v>
      </c>
      <c r="BJ276" s="1"/>
      <c r="BK276" s="1">
        <v>2.3E-2</v>
      </c>
      <c r="BP276" s="9">
        <v>0.04</v>
      </c>
      <c r="BQ276" s="9">
        <v>8.9999999999999993E-3</v>
      </c>
    </row>
    <row r="277" spans="1:82" ht="12.75">
      <c r="B277" s="5" t="s">
        <v>1072</v>
      </c>
      <c r="C277" s="4" t="s">
        <v>801</v>
      </c>
      <c r="D277" s="2">
        <v>43.06</v>
      </c>
      <c r="E277" s="2">
        <v>0.03</v>
      </c>
      <c r="F277" s="2">
        <v>0.83</v>
      </c>
      <c r="G277" s="2"/>
      <c r="H277" s="2"/>
      <c r="I277" s="2">
        <v>8.41</v>
      </c>
      <c r="J277" s="2">
        <f>(0.8998*H277)+I277</f>
        <v>8.41</v>
      </c>
      <c r="K277" s="2"/>
      <c r="L277" s="2">
        <v>47.35</v>
      </c>
      <c r="M277" s="2"/>
      <c r="N277" s="2">
        <v>0.4</v>
      </c>
      <c r="O277" s="2"/>
      <c r="P277" s="3">
        <v>0.01</v>
      </c>
      <c r="Q277" s="2">
        <v>6.0000000000000001E-3</v>
      </c>
      <c r="R277" s="2">
        <v>100.096</v>
      </c>
      <c r="S277" s="1"/>
      <c r="T277" s="1"/>
      <c r="U277" s="1"/>
      <c r="V277" s="1"/>
      <c r="W277" s="1"/>
      <c r="X277" s="1"/>
      <c r="Y277" s="1"/>
      <c r="Z277" s="1">
        <v>5.62</v>
      </c>
      <c r="AA277" s="1"/>
      <c r="AB277" s="1"/>
      <c r="AC277" s="1">
        <v>139</v>
      </c>
      <c r="AD277" s="1"/>
      <c r="AE277" s="1"/>
      <c r="AF277" s="1"/>
      <c r="AG277" s="1"/>
      <c r="AH277" s="1"/>
      <c r="AI277" s="1"/>
      <c r="AJ277" s="1"/>
      <c r="AK277" s="1"/>
      <c r="AL277" s="1">
        <v>0.44</v>
      </c>
      <c r="AM277" s="1">
        <v>9</v>
      </c>
      <c r="AN277" s="1"/>
      <c r="AO277" s="1"/>
      <c r="AP277" s="1"/>
      <c r="AQ277" s="1"/>
      <c r="AR277" s="1"/>
      <c r="AS277" s="1"/>
      <c r="AT277" s="1"/>
      <c r="AU277" s="1"/>
      <c r="AV277" s="1"/>
      <c r="AW277" s="1"/>
      <c r="AX277" s="1"/>
      <c r="AY277" s="1"/>
      <c r="AZ277" s="1"/>
      <c r="BA277" s="1"/>
      <c r="BB277" s="1"/>
      <c r="BC277" s="1"/>
      <c r="BD277" s="1">
        <v>0.99</v>
      </c>
      <c r="BE277" s="1">
        <v>1.6</v>
      </c>
      <c r="BF277" s="1"/>
      <c r="BG277" s="1">
        <v>0.38</v>
      </c>
      <c r="BH277" s="1">
        <v>6.8000000000000005E-2</v>
      </c>
      <c r="BI277" s="1">
        <v>3.1E-2</v>
      </c>
      <c r="BJ277" s="1"/>
      <c r="BK277" s="1">
        <v>8.0000000000000002E-3</v>
      </c>
      <c r="BP277" s="9">
        <v>0.05</v>
      </c>
      <c r="BQ277" s="9">
        <v>8.0000000000000002E-3</v>
      </c>
    </row>
    <row r="278" spans="1:82" ht="12.75">
      <c r="B278" s="5" t="s">
        <v>1071</v>
      </c>
      <c r="C278" s="4" t="s">
        <v>801</v>
      </c>
      <c r="D278" s="2">
        <v>44.84</v>
      </c>
      <c r="E278" s="2">
        <v>0.15</v>
      </c>
      <c r="F278" s="2">
        <v>3.13</v>
      </c>
      <c r="G278" s="2"/>
      <c r="H278" s="2"/>
      <c r="I278" s="2">
        <v>9.1300000000000008</v>
      </c>
      <c r="J278" s="2">
        <f>(0.8998*H278)+I278</f>
        <v>9.1300000000000008</v>
      </c>
      <c r="K278" s="2"/>
      <c r="L278" s="2">
        <v>40.03</v>
      </c>
      <c r="M278" s="2"/>
      <c r="N278" s="2">
        <v>2.56</v>
      </c>
      <c r="O278" s="2"/>
      <c r="P278" s="3">
        <v>0.02</v>
      </c>
      <c r="Q278" s="2"/>
      <c r="R278" s="2">
        <v>99.86</v>
      </c>
      <c r="S278" s="1"/>
      <c r="T278" s="1"/>
      <c r="U278" s="1"/>
      <c r="V278" s="1"/>
      <c r="W278" s="1"/>
      <c r="X278" s="1"/>
      <c r="Y278" s="1"/>
      <c r="Z278" s="1">
        <v>13.2</v>
      </c>
      <c r="AA278" s="1"/>
      <c r="AB278" s="1"/>
      <c r="AC278" s="1">
        <v>134</v>
      </c>
      <c r="AD278" s="1"/>
      <c r="AE278" s="1"/>
      <c r="AF278" s="1"/>
      <c r="AG278" s="1"/>
      <c r="AH278" s="1"/>
      <c r="AI278" s="1"/>
      <c r="AJ278" s="1"/>
      <c r="AK278" s="1"/>
      <c r="AL278" s="1">
        <v>0.26</v>
      </c>
      <c r="AM278" s="1">
        <v>15.5</v>
      </c>
      <c r="AN278" s="1"/>
      <c r="AO278" s="1"/>
      <c r="AP278" s="1"/>
      <c r="AQ278" s="1"/>
      <c r="AR278" s="1"/>
      <c r="AS278" s="1"/>
      <c r="AT278" s="1"/>
      <c r="AU278" s="1"/>
      <c r="AV278" s="1"/>
      <c r="AW278" s="1"/>
      <c r="AX278" s="1"/>
      <c r="AY278" s="1"/>
      <c r="AZ278" s="1"/>
      <c r="BA278" s="1"/>
      <c r="BB278" s="1"/>
      <c r="BC278" s="1"/>
      <c r="BD278" s="1">
        <v>0.42</v>
      </c>
      <c r="BE278" s="1">
        <v>1.3</v>
      </c>
      <c r="BF278" s="1"/>
      <c r="BG278" s="1">
        <v>0.84599999999999997</v>
      </c>
      <c r="BH278" s="1">
        <v>0.27</v>
      </c>
      <c r="BI278" s="1">
        <v>8.8999999999999996E-2</v>
      </c>
      <c r="BJ278" s="1"/>
      <c r="BK278" s="1">
        <v>6.8000000000000005E-2</v>
      </c>
      <c r="BP278" s="9">
        <v>0.28000000000000003</v>
      </c>
      <c r="BQ278" s="9">
        <v>3.9E-2</v>
      </c>
    </row>
    <row r="280" spans="1:82" ht="12.75">
      <c r="A280" s="7" t="s">
        <v>1070</v>
      </c>
      <c r="B280" s="5" t="s">
        <v>1069</v>
      </c>
      <c r="C280" s="4" t="s">
        <v>801</v>
      </c>
      <c r="D280" s="2">
        <v>43.35</v>
      </c>
      <c r="E280" s="2">
        <v>0.08</v>
      </c>
      <c r="F280" s="2">
        <v>1.21</v>
      </c>
      <c r="G280" s="2"/>
      <c r="H280" s="2"/>
      <c r="I280" s="2">
        <v>12.5</v>
      </c>
      <c r="J280" s="2">
        <f>(0.8998*H280)+I280</f>
        <v>12.5</v>
      </c>
      <c r="K280" s="2"/>
      <c r="L280" s="2">
        <v>42.31</v>
      </c>
      <c r="M280" s="2"/>
      <c r="N280" s="2">
        <v>0.62</v>
      </c>
      <c r="O280" s="2"/>
      <c r="P280" s="3">
        <v>0.01</v>
      </c>
      <c r="Q280" s="2"/>
      <c r="R280" s="2">
        <v>100.08</v>
      </c>
      <c r="S280" s="1"/>
      <c r="T280" s="1"/>
      <c r="U280" s="1"/>
      <c r="V280" s="1"/>
      <c r="W280" s="1"/>
      <c r="X280" s="1"/>
      <c r="Y280" s="1"/>
      <c r="Z280" s="1">
        <v>6.6</v>
      </c>
      <c r="AA280" s="1"/>
      <c r="AB280" s="1"/>
      <c r="AC280" s="1">
        <v>140</v>
      </c>
      <c r="AD280" s="1"/>
      <c r="AE280" s="1"/>
      <c r="AF280" s="1"/>
      <c r="AG280" s="1"/>
      <c r="AH280" s="1"/>
      <c r="AI280" s="1"/>
      <c r="AJ280" s="1"/>
      <c r="AK280" s="1"/>
      <c r="AL280" s="1">
        <v>0.22</v>
      </c>
      <c r="AM280" s="1">
        <v>6.6</v>
      </c>
      <c r="AN280" s="1"/>
      <c r="AO280" s="1"/>
      <c r="AP280" s="1"/>
      <c r="AQ280" s="1"/>
      <c r="AR280" s="1"/>
      <c r="AS280" s="1"/>
      <c r="AT280" s="1"/>
      <c r="AU280" s="1"/>
      <c r="AV280" s="1"/>
      <c r="AW280" s="1"/>
      <c r="AX280" s="1"/>
      <c r="AY280" s="1"/>
      <c r="AZ280" s="1"/>
      <c r="BA280" s="1"/>
      <c r="BB280" s="1"/>
      <c r="BC280" s="1"/>
      <c r="BD280" s="1">
        <v>0.26</v>
      </c>
      <c r="BE280" s="1">
        <v>0.85</v>
      </c>
      <c r="BF280" s="1"/>
      <c r="BG280" s="1">
        <v>0.53400000000000003</v>
      </c>
      <c r="BH280" s="1">
        <v>0.153</v>
      </c>
      <c r="BI280" s="1">
        <v>5.6000000000000001E-2</v>
      </c>
      <c r="BJ280" s="1"/>
      <c r="BK280" s="1">
        <v>2.9000000000000001E-2</v>
      </c>
      <c r="BP280" s="9">
        <v>6.6000000000000003E-2</v>
      </c>
      <c r="BQ280" s="9">
        <v>0.01</v>
      </c>
    </row>
    <row r="281" spans="1:82" ht="12.75">
      <c r="B281" s="5" t="s">
        <v>1068</v>
      </c>
      <c r="C281" s="4" t="s">
        <v>801</v>
      </c>
      <c r="D281" s="2">
        <v>43.98</v>
      </c>
      <c r="E281" s="2">
        <v>0.13</v>
      </c>
      <c r="F281" s="2">
        <v>2.83</v>
      </c>
      <c r="G281" s="2"/>
      <c r="H281" s="2"/>
      <c r="I281" s="2">
        <v>8.86</v>
      </c>
      <c r="J281" s="2">
        <f>(0.8998*H281)+I281</f>
        <v>8.86</v>
      </c>
      <c r="K281" s="2"/>
      <c r="L281" s="2">
        <v>40.880000000000003</v>
      </c>
      <c r="M281" s="2"/>
      <c r="N281" s="2">
        <v>2.93</v>
      </c>
      <c r="O281" s="2"/>
      <c r="P281" s="3">
        <v>0.01</v>
      </c>
      <c r="Q281" s="2">
        <v>1.4E-2</v>
      </c>
      <c r="R281" s="2">
        <v>99.634</v>
      </c>
      <c r="S281" s="1"/>
      <c r="T281" s="1"/>
      <c r="U281" s="1"/>
      <c r="V281" s="1"/>
      <c r="W281" s="1"/>
      <c r="X281" s="1"/>
      <c r="Y281" s="1"/>
      <c r="Z281" s="1">
        <v>13.05</v>
      </c>
      <c r="AA281" s="1"/>
      <c r="AB281" s="1"/>
      <c r="AC281" s="1">
        <v>124</v>
      </c>
      <c r="AD281" s="1"/>
      <c r="AE281" s="1"/>
      <c r="AF281" s="1"/>
      <c r="AG281" s="1"/>
      <c r="AH281" s="1"/>
      <c r="AI281" s="1"/>
      <c r="AJ281" s="1"/>
      <c r="AK281" s="1"/>
      <c r="AL281" s="1">
        <v>0.19</v>
      </c>
      <c r="AM281" s="1">
        <v>19.7</v>
      </c>
      <c r="AN281" s="1"/>
      <c r="AO281" s="1"/>
      <c r="AP281" s="1"/>
      <c r="AQ281" s="1"/>
      <c r="AR281" s="1"/>
      <c r="AS281" s="1"/>
      <c r="AT281" s="1"/>
      <c r="AU281" s="1"/>
      <c r="AV281" s="1"/>
      <c r="AW281" s="1"/>
      <c r="AX281" s="1"/>
      <c r="AY281" s="1"/>
      <c r="AZ281" s="1"/>
      <c r="BA281" s="1"/>
      <c r="BB281" s="1"/>
      <c r="BC281" s="1"/>
      <c r="BD281" s="1">
        <v>0.85</v>
      </c>
      <c r="BE281" s="1">
        <v>2.2999999999999998</v>
      </c>
      <c r="BF281" s="1"/>
      <c r="BG281" s="1">
        <v>1.157</v>
      </c>
      <c r="BH281" s="1">
        <v>0.32100000000000001</v>
      </c>
      <c r="BI281" s="1">
        <v>0.13</v>
      </c>
      <c r="BJ281" s="1"/>
      <c r="BK281" s="1">
        <v>6.8000000000000005E-2</v>
      </c>
      <c r="BP281" s="9">
        <v>0.24</v>
      </c>
      <c r="BQ281" s="9">
        <v>3.4000000000000002E-2</v>
      </c>
    </row>
    <row r="282" spans="1:82" ht="12.75">
      <c r="B282" s="5" t="s">
        <v>1067</v>
      </c>
      <c r="C282" s="4" t="s">
        <v>801</v>
      </c>
      <c r="D282" s="2">
        <v>44.98</v>
      </c>
      <c r="E282" s="2">
        <v>0.09</v>
      </c>
      <c r="F282" s="2">
        <v>2.11</v>
      </c>
      <c r="G282" s="2"/>
      <c r="H282" s="2"/>
      <c r="I282" s="2">
        <v>8.27</v>
      </c>
      <c r="J282" s="2">
        <f>(0.8998*H282)+I282</f>
        <v>8.27</v>
      </c>
      <c r="K282" s="2"/>
      <c r="L282" s="2">
        <v>42.53</v>
      </c>
      <c r="M282" s="2"/>
      <c r="N282" s="2">
        <v>1.98</v>
      </c>
      <c r="O282" s="2"/>
      <c r="P282" s="3">
        <v>0.02</v>
      </c>
      <c r="Q282" s="2">
        <v>4.0000000000000001E-3</v>
      </c>
      <c r="R282" s="2">
        <v>99.983999999999995</v>
      </c>
      <c r="S282" s="1"/>
      <c r="T282" s="1"/>
      <c r="U282" s="1"/>
      <c r="V282" s="1"/>
      <c r="W282" s="1"/>
      <c r="X282" s="1"/>
      <c r="Y282" s="1"/>
      <c r="Z282" s="1">
        <v>11.1</v>
      </c>
      <c r="AA282" s="1"/>
      <c r="AB282" s="1"/>
      <c r="AC282" s="1">
        <v>131</v>
      </c>
      <c r="AD282" s="1"/>
      <c r="AE282" s="1"/>
      <c r="AF282" s="1"/>
      <c r="AG282" s="1"/>
      <c r="AH282" s="1"/>
      <c r="AI282" s="1"/>
      <c r="AJ282" s="1"/>
      <c r="AK282" s="1"/>
      <c r="AL282" s="1">
        <v>0.46</v>
      </c>
      <c r="AM282" s="1">
        <v>25</v>
      </c>
      <c r="AN282" s="1"/>
      <c r="AO282" s="1"/>
      <c r="AP282" s="1"/>
      <c r="AQ282" s="1"/>
      <c r="AR282" s="1"/>
      <c r="AS282" s="1"/>
      <c r="AT282" s="1"/>
      <c r="AU282" s="1"/>
      <c r="AV282" s="1"/>
      <c r="AW282" s="1"/>
      <c r="AX282" s="1"/>
      <c r="AY282" s="1"/>
      <c r="AZ282" s="1"/>
      <c r="BA282" s="1"/>
      <c r="BB282" s="1"/>
      <c r="BC282" s="1"/>
      <c r="BD282" s="1">
        <v>1.33</v>
      </c>
      <c r="BE282" s="1">
        <v>2.7</v>
      </c>
      <c r="BF282" s="1"/>
      <c r="BG282" s="1">
        <v>1.1719999999999999</v>
      </c>
      <c r="BH282" s="1">
        <v>0.248</v>
      </c>
      <c r="BI282" s="1">
        <v>9.1999999999999998E-2</v>
      </c>
      <c r="BJ282" s="1"/>
      <c r="BK282" s="1">
        <v>4.2999999999999997E-2</v>
      </c>
      <c r="BP282" s="9">
        <v>0.157</v>
      </c>
      <c r="BQ282" s="9">
        <v>2.1999999999999999E-2</v>
      </c>
    </row>
    <row r="283" spans="1:82" ht="12.75">
      <c r="B283" s="5"/>
      <c r="C283" s="4"/>
      <c r="D283" s="2"/>
      <c r="E283" s="2"/>
      <c r="F283" s="2"/>
      <c r="G283" s="2"/>
      <c r="H283" s="2"/>
      <c r="I283" s="2"/>
      <c r="J283" s="2"/>
      <c r="K283" s="2"/>
      <c r="L283" s="2"/>
      <c r="M283" s="2"/>
      <c r="N283" s="2"/>
      <c r="O283" s="2"/>
      <c r="P283" s="3"/>
      <c r="Q283" s="2"/>
      <c r="R283" s="2"/>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row>
    <row r="284" spans="1:82" ht="12.75">
      <c r="A284" s="7" t="s">
        <v>1066</v>
      </c>
      <c r="B284" s="5">
        <v>1</v>
      </c>
      <c r="C284" s="4" t="s">
        <v>801</v>
      </c>
      <c r="D284" s="2">
        <v>44.02</v>
      </c>
      <c r="E284" s="2"/>
      <c r="F284" s="2">
        <v>1.03</v>
      </c>
      <c r="G284" s="2">
        <v>0.4200294987</v>
      </c>
      <c r="H284" s="2">
        <v>0.83</v>
      </c>
      <c r="I284" s="2">
        <v>7.06</v>
      </c>
      <c r="J284" s="2">
        <f t="shared" ref="J284:J293" si="17">(0.8998*H284)+I284</f>
        <v>7.8068339999999994</v>
      </c>
      <c r="K284" s="2">
        <v>0.11</v>
      </c>
      <c r="L284" s="2">
        <v>46.99</v>
      </c>
      <c r="M284" s="2"/>
      <c r="N284" s="2"/>
      <c r="O284" s="2">
        <v>0.05</v>
      </c>
      <c r="P284" s="3"/>
      <c r="Q284" s="2"/>
      <c r="R284" s="2">
        <v>100.4268634987</v>
      </c>
      <c r="S284" s="1"/>
      <c r="T284" s="1"/>
      <c r="U284" s="1"/>
      <c r="V284" s="1"/>
      <c r="W284" s="1"/>
      <c r="X284" s="1"/>
      <c r="Y284" s="1"/>
      <c r="Z284" s="1"/>
      <c r="AA284" s="1"/>
      <c r="AB284" s="1">
        <v>2874.06</v>
      </c>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row>
    <row r="285" spans="1:82" ht="12.75">
      <c r="B285" s="5">
        <v>2</v>
      </c>
      <c r="C285" s="4" t="s">
        <v>801</v>
      </c>
      <c r="D285" s="2">
        <v>44.08</v>
      </c>
      <c r="E285" s="2">
        <v>0.14000000000000001</v>
      </c>
      <c r="F285" s="2">
        <v>1.39</v>
      </c>
      <c r="G285" s="2">
        <v>0.33002317754999999</v>
      </c>
      <c r="H285" s="2">
        <v>1.55</v>
      </c>
      <c r="I285" s="2">
        <v>6.92</v>
      </c>
      <c r="J285" s="2">
        <f t="shared" si="17"/>
        <v>8.3146900000000006</v>
      </c>
      <c r="K285" s="2">
        <v>0.13</v>
      </c>
      <c r="L285" s="2">
        <v>44.68</v>
      </c>
      <c r="M285" s="2"/>
      <c r="N285" s="2">
        <v>0.44</v>
      </c>
      <c r="O285" s="2">
        <v>0.1</v>
      </c>
      <c r="P285" s="3">
        <v>0.04</v>
      </c>
      <c r="Q285" s="2"/>
      <c r="R285" s="2">
        <v>99.644713177550003</v>
      </c>
      <c r="S285" s="1"/>
      <c r="T285" s="1"/>
      <c r="U285" s="1"/>
      <c r="V285" s="1"/>
      <c r="W285" s="1"/>
      <c r="X285" s="1"/>
      <c r="Y285" s="1"/>
      <c r="Z285" s="1"/>
      <c r="AA285" s="1"/>
      <c r="AB285" s="1">
        <v>2258.19</v>
      </c>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v>9.2100000000000009</v>
      </c>
      <c r="BD285" s="1">
        <v>0.35599999999999998</v>
      </c>
      <c r="BE285" s="1">
        <v>0.76800000000000002</v>
      </c>
      <c r="BF285" s="1"/>
      <c r="BG285" s="1">
        <v>0.41799999999999998</v>
      </c>
      <c r="BH285" s="1">
        <v>0.10199999999999999</v>
      </c>
      <c r="BI285" s="1">
        <v>2.8299999999999999E-2</v>
      </c>
      <c r="BJ285" s="1">
        <v>0.187</v>
      </c>
      <c r="BK285" s="1"/>
      <c r="BL285" s="9">
        <v>0.112</v>
      </c>
      <c r="BN285" s="9">
        <v>7.9500000000000001E-2</v>
      </c>
      <c r="BP285" s="9">
        <v>9.2700000000000005E-2</v>
      </c>
      <c r="BQ285" s="9">
        <v>1.6299999999999999E-2</v>
      </c>
    </row>
    <row r="286" spans="1:82" ht="12.75">
      <c r="B286" s="5">
        <v>3</v>
      </c>
      <c r="C286" s="4" t="s">
        <v>799</v>
      </c>
      <c r="D286" s="2">
        <v>44.48</v>
      </c>
      <c r="E286" s="2">
        <v>0.22</v>
      </c>
      <c r="F286" s="2">
        <v>2.48</v>
      </c>
      <c r="G286" s="2">
        <v>0.44003090340000001</v>
      </c>
      <c r="H286" s="2">
        <v>1.84</v>
      </c>
      <c r="I286" s="2">
        <v>7.25</v>
      </c>
      <c r="J286" s="2">
        <f t="shared" si="17"/>
        <v>8.9056320000000007</v>
      </c>
      <c r="K286" s="2">
        <v>0.15</v>
      </c>
      <c r="L286" s="2">
        <v>39.64</v>
      </c>
      <c r="M286" s="2"/>
      <c r="N286" s="2">
        <v>3.24</v>
      </c>
      <c r="O286" s="2">
        <v>0.15</v>
      </c>
      <c r="P286" s="3">
        <v>0.04</v>
      </c>
      <c r="Q286" s="2"/>
      <c r="R286" s="2">
        <v>99.745662903400003</v>
      </c>
      <c r="S286" s="1"/>
      <c r="T286" s="1"/>
      <c r="U286" s="1"/>
      <c r="V286" s="1"/>
      <c r="W286" s="1"/>
      <c r="X286" s="1"/>
      <c r="Y286" s="1"/>
      <c r="Z286" s="1"/>
      <c r="AA286" s="1"/>
      <c r="AB286" s="1">
        <v>3010.92</v>
      </c>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v>10.7</v>
      </c>
      <c r="BD286" s="1">
        <v>0.27600000000000002</v>
      </c>
      <c r="BE286" s="1">
        <v>0.56599999999999995</v>
      </c>
      <c r="BF286" s="1"/>
      <c r="BG286" s="1">
        <v>0.61099999999999999</v>
      </c>
      <c r="BH286" s="1">
        <v>0.248</v>
      </c>
      <c r="BI286" s="1">
        <v>8.8599999999999998E-2</v>
      </c>
      <c r="BJ286" s="1">
        <v>0.38800000000000001</v>
      </c>
      <c r="BK286" s="1"/>
      <c r="BL286" s="9">
        <v>0.52200000000000002</v>
      </c>
      <c r="BN286" s="9">
        <v>0.35699999999999998</v>
      </c>
      <c r="BP286" s="9">
        <v>0.36</v>
      </c>
      <c r="BQ286" s="9">
        <v>5.6599999999999998E-2</v>
      </c>
    </row>
    <row r="287" spans="1:82" ht="12.75">
      <c r="B287" s="5">
        <v>4</v>
      </c>
      <c r="C287" s="4" t="s">
        <v>801</v>
      </c>
      <c r="D287" s="2">
        <v>44.45</v>
      </c>
      <c r="E287" s="2">
        <v>0.12</v>
      </c>
      <c r="F287" s="2">
        <v>2.1</v>
      </c>
      <c r="G287" s="2">
        <v>0.37002598695</v>
      </c>
      <c r="H287" s="2">
        <v>2</v>
      </c>
      <c r="I287" s="2">
        <v>7.69</v>
      </c>
      <c r="J287" s="2">
        <f t="shared" si="17"/>
        <v>9.4896000000000011</v>
      </c>
      <c r="K287" s="2">
        <v>0.14000000000000001</v>
      </c>
      <c r="L287" s="2">
        <v>39.880000000000003</v>
      </c>
      <c r="M287" s="2"/>
      <c r="N287" s="2">
        <v>2.8</v>
      </c>
      <c r="O287" s="2">
        <v>0.1</v>
      </c>
      <c r="P287" s="3">
        <v>0.06</v>
      </c>
      <c r="Q287" s="2">
        <v>0.01</v>
      </c>
      <c r="R287" s="2">
        <v>99.519625986950004</v>
      </c>
      <c r="S287" s="1"/>
      <c r="T287" s="1"/>
      <c r="U287" s="1"/>
      <c r="V287" s="1"/>
      <c r="W287" s="1"/>
      <c r="X287" s="1"/>
      <c r="Y287" s="1"/>
      <c r="Z287" s="1"/>
      <c r="AA287" s="1"/>
      <c r="AB287" s="1">
        <v>2531.91</v>
      </c>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v>17</v>
      </c>
      <c r="BD287" s="1">
        <v>0.317</v>
      </c>
      <c r="BE287" s="1">
        <v>0.749</v>
      </c>
      <c r="BF287" s="1"/>
      <c r="BG287" s="1">
        <v>0.64800000000000002</v>
      </c>
      <c r="BH287" s="1">
        <v>0.19800000000000001</v>
      </c>
      <c r="BI287" s="1">
        <v>6.9099999999999995E-2</v>
      </c>
      <c r="BJ287" s="1">
        <v>0.253</v>
      </c>
      <c r="BK287" s="1"/>
      <c r="BL287" s="9">
        <v>3.4000000000000002E-2</v>
      </c>
      <c r="BN287" s="9">
        <v>0.2</v>
      </c>
      <c r="BP287" s="9">
        <v>0.20899999999999999</v>
      </c>
      <c r="BQ287" s="9">
        <v>3.2899999999999999E-2</v>
      </c>
    </row>
    <row r="288" spans="1:82" ht="12.75">
      <c r="B288" s="5">
        <v>5</v>
      </c>
      <c r="C288" s="4" t="s">
        <v>801</v>
      </c>
      <c r="D288" s="2">
        <v>46.76</v>
      </c>
      <c r="E288" s="2">
        <v>0.15</v>
      </c>
      <c r="F288" s="2">
        <v>0.89</v>
      </c>
      <c r="G288" s="2">
        <v>0.67004705745000004</v>
      </c>
      <c r="H288" s="2">
        <v>2.2000000000000002</v>
      </c>
      <c r="I288" s="2">
        <v>7.71</v>
      </c>
      <c r="J288" s="2">
        <f t="shared" si="17"/>
        <v>9.6895600000000002</v>
      </c>
      <c r="K288" s="2">
        <v>0.17</v>
      </c>
      <c r="L288" s="2">
        <v>38.619999999999997</v>
      </c>
      <c r="M288" s="2"/>
      <c r="N288" s="2">
        <v>2.14</v>
      </c>
      <c r="O288" s="2">
        <v>0.06</v>
      </c>
      <c r="P288" s="3">
        <v>0.03</v>
      </c>
      <c r="Q288" s="2">
        <v>0.01</v>
      </c>
      <c r="R288" s="2">
        <v>99.189607057450004</v>
      </c>
      <c r="S288" s="1"/>
      <c r="T288" s="1"/>
      <c r="U288" s="1"/>
      <c r="V288" s="1"/>
      <c r="W288" s="1"/>
      <c r="X288" s="1"/>
      <c r="Y288" s="1"/>
      <c r="Z288" s="1"/>
      <c r="AA288" s="1"/>
      <c r="AB288" s="1">
        <v>4584.8100000000004</v>
      </c>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v>7.89</v>
      </c>
      <c r="BD288" s="1">
        <v>0.14000000000000001</v>
      </c>
      <c r="BE288" s="1">
        <v>0.29499999999999998</v>
      </c>
      <c r="BF288" s="1"/>
      <c r="BG288" s="1">
        <v>0.23</v>
      </c>
      <c r="BH288" s="1">
        <v>7.8600000000000003E-2</v>
      </c>
      <c r="BI288" s="1">
        <v>2.7E-2</v>
      </c>
      <c r="BJ288" s="1">
        <v>0.112</v>
      </c>
      <c r="BK288" s="1"/>
      <c r="BL288" s="9">
        <v>0.13600000000000001</v>
      </c>
      <c r="BN288" s="9">
        <v>0.1</v>
      </c>
      <c r="BP288" s="9">
        <v>0.108</v>
      </c>
      <c r="BQ288" s="9">
        <v>1.7999999999999999E-2</v>
      </c>
    </row>
    <row r="289" spans="1:69" ht="12.75">
      <c r="B289" s="5">
        <v>6</v>
      </c>
      <c r="C289" s="4" t="s">
        <v>801</v>
      </c>
      <c r="D289" s="2">
        <v>42.8</v>
      </c>
      <c r="E289" s="2">
        <v>0.23</v>
      </c>
      <c r="F289" s="2">
        <v>2.4700000000000002</v>
      </c>
      <c r="G289" s="2">
        <v>0.41002879635</v>
      </c>
      <c r="H289" s="2">
        <v>1.67</v>
      </c>
      <c r="I289" s="2">
        <v>8.64</v>
      </c>
      <c r="J289" s="2">
        <f t="shared" si="17"/>
        <v>10.142666</v>
      </c>
      <c r="K289" s="2">
        <v>0.17</v>
      </c>
      <c r="L289" s="2">
        <v>39.159999999999997</v>
      </c>
      <c r="M289" s="2"/>
      <c r="N289" s="2">
        <v>3.61</v>
      </c>
      <c r="O289" s="2">
        <v>0.14000000000000001</v>
      </c>
      <c r="P289" s="3">
        <v>0.04</v>
      </c>
      <c r="Q289" s="2"/>
      <c r="R289" s="2">
        <v>99.172694796350001</v>
      </c>
      <c r="S289" s="1"/>
      <c r="T289" s="1"/>
      <c r="U289" s="1"/>
      <c r="V289" s="1"/>
      <c r="W289" s="1"/>
      <c r="X289" s="1"/>
      <c r="Y289" s="1"/>
      <c r="Z289" s="1"/>
      <c r="AA289" s="1"/>
      <c r="AB289" s="1">
        <v>2805.63</v>
      </c>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row>
    <row r="290" spans="1:69" ht="12.75">
      <c r="B290" s="5">
        <v>8</v>
      </c>
      <c r="C290" s="4" t="s">
        <v>801</v>
      </c>
      <c r="D290" s="2">
        <v>45.03</v>
      </c>
      <c r="E290" s="2">
        <v>0.2</v>
      </c>
      <c r="F290" s="2">
        <v>2.75</v>
      </c>
      <c r="G290" s="2">
        <v>0.400028094</v>
      </c>
      <c r="H290" s="2">
        <v>1.69</v>
      </c>
      <c r="I290" s="2">
        <v>6.59</v>
      </c>
      <c r="J290" s="2">
        <f t="shared" si="17"/>
        <v>8.1106619999999996</v>
      </c>
      <c r="K290" s="2">
        <v>0.13</v>
      </c>
      <c r="L290" s="2">
        <v>39.89</v>
      </c>
      <c r="M290" s="2"/>
      <c r="N290" s="2">
        <v>2.72</v>
      </c>
      <c r="O290" s="2">
        <v>0.27</v>
      </c>
      <c r="P290" s="3">
        <v>0.09</v>
      </c>
      <c r="Q290" s="2"/>
      <c r="R290" s="2">
        <v>99.590690094000024</v>
      </c>
      <c r="S290" s="1"/>
      <c r="T290" s="1"/>
      <c r="U290" s="1"/>
      <c r="V290" s="1"/>
      <c r="W290" s="1"/>
      <c r="X290" s="1"/>
      <c r="Y290" s="1"/>
      <c r="Z290" s="1"/>
      <c r="AA290" s="1"/>
      <c r="AB290" s="1">
        <v>2737.2</v>
      </c>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row>
    <row r="291" spans="1:69" ht="12.75">
      <c r="B291" s="5">
        <v>9</v>
      </c>
      <c r="C291" s="4" t="s">
        <v>801</v>
      </c>
      <c r="D291" s="2">
        <v>45.1</v>
      </c>
      <c r="E291" s="2">
        <v>0.13</v>
      </c>
      <c r="F291" s="2">
        <v>3.4</v>
      </c>
      <c r="G291" s="2">
        <v>0.38002668930000005</v>
      </c>
      <c r="H291" s="2">
        <v>1.49</v>
      </c>
      <c r="I291" s="2">
        <v>6.75</v>
      </c>
      <c r="J291" s="2">
        <f t="shared" si="17"/>
        <v>8.0907020000000003</v>
      </c>
      <c r="K291" s="2">
        <v>0.13</v>
      </c>
      <c r="L291" s="2">
        <v>39.22</v>
      </c>
      <c r="M291" s="2"/>
      <c r="N291" s="2">
        <v>2.76</v>
      </c>
      <c r="O291" s="2">
        <v>0.24</v>
      </c>
      <c r="P291" s="3"/>
      <c r="Q291" s="2"/>
      <c r="R291" s="2">
        <v>99.450728689300007</v>
      </c>
      <c r="S291" s="1"/>
      <c r="T291" s="1"/>
      <c r="U291" s="1"/>
      <c r="V291" s="1"/>
      <c r="W291" s="1"/>
      <c r="X291" s="1"/>
      <c r="Y291" s="1"/>
      <c r="Z291" s="1"/>
      <c r="AA291" s="1"/>
      <c r="AB291" s="1">
        <v>2600.34</v>
      </c>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v>220</v>
      </c>
      <c r="BD291" s="1">
        <v>0.123</v>
      </c>
      <c r="BE291" s="1">
        <v>0.34499999999999997</v>
      </c>
      <c r="BF291" s="1"/>
      <c r="BG291" s="1">
        <v>0.34100000000000003</v>
      </c>
      <c r="BH291" s="1">
        <v>0.17</v>
      </c>
      <c r="BI291" s="1">
        <v>7.2499999999999995E-2</v>
      </c>
      <c r="BJ291" s="1">
        <v>0.29299999999999998</v>
      </c>
      <c r="BK291" s="1"/>
      <c r="BL291" s="9">
        <v>0.42</v>
      </c>
      <c r="BN291" s="9">
        <v>0.30399999999999999</v>
      </c>
      <c r="BP291" s="9">
        <v>0.316</v>
      </c>
      <c r="BQ291" s="9">
        <v>5.1700000000000003E-2</v>
      </c>
    </row>
    <row r="292" spans="1:69" ht="12.75">
      <c r="B292" s="5">
        <v>10</v>
      </c>
      <c r="C292" s="4" t="s">
        <v>801</v>
      </c>
      <c r="D292" s="2">
        <v>44.33</v>
      </c>
      <c r="E292" s="2">
        <v>0.17</v>
      </c>
      <c r="F292" s="2">
        <v>2.48</v>
      </c>
      <c r="G292" s="2">
        <v>0.3600252846</v>
      </c>
      <c r="H292" s="2">
        <v>2.02</v>
      </c>
      <c r="I292" s="2">
        <v>6.63</v>
      </c>
      <c r="J292" s="2">
        <f t="shared" si="17"/>
        <v>8.4475960000000008</v>
      </c>
      <c r="K292" s="2">
        <v>0.14000000000000001</v>
      </c>
      <c r="L292" s="2">
        <v>40.479999999999997</v>
      </c>
      <c r="M292" s="2"/>
      <c r="N292" s="2">
        <v>2.38</v>
      </c>
      <c r="O292" s="2">
        <v>0.21</v>
      </c>
      <c r="P292" s="3">
        <v>0.03</v>
      </c>
      <c r="Q292" s="2"/>
      <c r="R292" s="2">
        <v>99.027621284600002</v>
      </c>
      <c r="S292" s="1"/>
      <c r="T292" s="1"/>
      <c r="U292" s="1"/>
      <c r="V292" s="1"/>
      <c r="W292" s="1"/>
      <c r="X292" s="1"/>
      <c r="Y292" s="1"/>
      <c r="Z292" s="1"/>
      <c r="AA292" s="1"/>
      <c r="AB292" s="1">
        <v>2463.48</v>
      </c>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row>
    <row r="293" spans="1:69" ht="12.75">
      <c r="B293" s="5">
        <v>11</v>
      </c>
      <c r="C293" s="4" t="s">
        <v>801</v>
      </c>
      <c r="D293" s="2">
        <v>44.71</v>
      </c>
      <c r="E293" s="2">
        <v>0.19</v>
      </c>
      <c r="F293" s="2">
        <v>2.75</v>
      </c>
      <c r="G293" s="2">
        <v>0.38002668930000005</v>
      </c>
      <c r="H293" s="2">
        <v>1.64</v>
      </c>
      <c r="I293" s="2">
        <v>6.87</v>
      </c>
      <c r="J293" s="2">
        <f t="shared" si="17"/>
        <v>8.3456720000000004</v>
      </c>
      <c r="K293" s="2">
        <v>0.14000000000000001</v>
      </c>
      <c r="L293" s="2">
        <v>40</v>
      </c>
      <c r="M293" s="2"/>
      <c r="N293" s="2">
        <v>2.56</v>
      </c>
      <c r="O293" s="2">
        <v>0.2</v>
      </c>
      <c r="P293" s="3">
        <v>0.04</v>
      </c>
      <c r="Q293" s="2"/>
      <c r="R293" s="2">
        <v>99.315698689300007</v>
      </c>
      <c r="S293" s="1"/>
      <c r="T293" s="1"/>
      <c r="U293" s="1"/>
      <c r="V293" s="1"/>
      <c r="W293" s="1"/>
      <c r="X293" s="1"/>
      <c r="Y293" s="1"/>
      <c r="Z293" s="1"/>
      <c r="AA293" s="1"/>
      <c r="AB293" s="1">
        <v>2600.34</v>
      </c>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v>10.5</v>
      </c>
      <c r="BD293" s="1">
        <v>0.252</v>
      </c>
      <c r="BE293" s="1">
        <v>0.88200000000000001</v>
      </c>
      <c r="BF293" s="1"/>
      <c r="BG293" s="1">
        <v>0.84299999999999997</v>
      </c>
      <c r="BH293" s="1">
        <v>0.33900000000000002</v>
      </c>
      <c r="BI293" s="1">
        <v>0.13400000000000001</v>
      </c>
      <c r="BJ293" s="1">
        <v>0.54900000000000004</v>
      </c>
      <c r="BK293" s="1"/>
      <c r="BL293" s="9">
        <v>0.73399999999999999</v>
      </c>
      <c r="BN293" s="9">
        <v>0.48199999999999998</v>
      </c>
      <c r="BP293" s="9">
        <v>0.47199999999999998</v>
      </c>
      <c r="BQ293" s="9">
        <v>7.3999999999999996E-2</v>
      </c>
    </row>
    <row r="294" spans="1:69" ht="12.75">
      <c r="B294" s="5"/>
      <c r="C294" s="4"/>
      <c r="D294" s="2"/>
      <c r="E294" s="2"/>
      <c r="F294" s="2"/>
      <c r="G294" s="2"/>
      <c r="H294" s="2"/>
      <c r="I294" s="2"/>
      <c r="J294" s="2"/>
      <c r="K294" s="2"/>
      <c r="L294" s="2"/>
      <c r="M294" s="2"/>
      <c r="N294" s="2"/>
      <c r="O294" s="2"/>
      <c r="P294" s="3"/>
      <c r="Q294" s="2"/>
      <c r="R294" s="2"/>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row>
    <row r="295" spans="1:69" ht="12.75">
      <c r="A295" s="7" t="s">
        <v>1065</v>
      </c>
      <c r="B295" s="5">
        <v>15</v>
      </c>
      <c r="C295" s="4" t="s">
        <v>801</v>
      </c>
      <c r="D295" s="2">
        <v>42</v>
      </c>
      <c r="E295" s="2">
        <v>0.03</v>
      </c>
      <c r="F295" s="2">
        <v>1.38</v>
      </c>
      <c r="G295" s="2">
        <v>0.28059840000000003</v>
      </c>
      <c r="H295" s="2"/>
      <c r="I295" s="2">
        <v>7.2</v>
      </c>
      <c r="J295" s="2">
        <f t="shared" ref="J295:J309" si="18">(0.8998*H295)+I295</f>
        <v>7.2</v>
      </c>
      <c r="K295" s="2">
        <v>0.15</v>
      </c>
      <c r="L295" s="2">
        <v>45.46</v>
      </c>
      <c r="M295" s="2">
        <v>0.32476751999999998</v>
      </c>
      <c r="N295" s="2">
        <v>0.52</v>
      </c>
      <c r="O295" s="2">
        <v>0.04</v>
      </c>
      <c r="P295" s="3">
        <v>0.02</v>
      </c>
      <c r="Q295" s="2">
        <v>0.05</v>
      </c>
      <c r="R295" s="2">
        <v>97.455365920000006</v>
      </c>
      <c r="S295" s="1"/>
      <c r="T295" s="1"/>
      <c r="U295" s="1"/>
      <c r="V295" s="1"/>
      <c r="W295" s="1"/>
      <c r="X295" s="1"/>
      <c r="Y295" s="1"/>
      <c r="Z295" s="1">
        <v>6</v>
      </c>
      <c r="AA295" s="1"/>
      <c r="AB295" s="1">
        <v>1920</v>
      </c>
      <c r="AC295" s="1">
        <v>113</v>
      </c>
      <c r="AD295" s="1">
        <v>2552</v>
      </c>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v>1.1000000000000001</v>
      </c>
      <c r="BE295" s="1">
        <v>1.9</v>
      </c>
      <c r="BF295" s="1"/>
      <c r="BG295" s="1">
        <v>1.24</v>
      </c>
      <c r="BH295" s="1">
        <v>0.14000000000000001</v>
      </c>
      <c r="BI295" s="1">
        <v>0.04</v>
      </c>
      <c r="BJ295" s="1"/>
      <c r="BK295" s="1">
        <v>1.0999999999999999E-2</v>
      </c>
      <c r="BP295" s="9">
        <v>2.8000000000000001E-2</v>
      </c>
      <c r="BQ295" s="9">
        <v>5.0000000000000001E-3</v>
      </c>
    </row>
    <row r="296" spans="1:69" ht="12.75">
      <c r="B296" s="5" t="s">
        <v>1064</v>
      </c>
      <c r="C296" s="4" t="s">
        <v>801</v>
      </c>
      <c r="D296" s="2">
        <v>43.7</v>
      </c>
      <c r="E296" s="2">
        <v>0.14000000000000001</v>
      </c>
      <c r="F296" s="2">
        <v>3.59</v>
      </c>
      <c r="G296" s="2">
        <v>0.54745916999999999</v>
      </c>
      <c r="H296" s="2"/>
      <c r="I296" s="2">
        <v>8.39</v>
      </c>
      <c r="J296" s="2">
        <f t="shared" si="18"/>
        <v>8.39</v>
      </c>
      <c r="K296" s="2">
        <v>0.17</v>
      </c>
      <c r="L296" s="2">
        <v>37.81</v>
      </c>
      <c r="M296" s="2">
        <v>0.22919525999999998</v>
      </c>
      <c r="N296" s="2">
        <v>3.28</v>
      </c>
      <c r="O296" s="2">
        <v>0.28000000000000003</v>
      </c>
      <c r="P296" s="3">
        <v>0.08</v>
      </c>
      <c r="Q296" s="2">
        <v>0.05</v>
      </c>
      <c r="R296" s="2">
        <v>98.266654430000003</v>
      </c>
      <c r="S296" s="1"/>
      <c r="T296" s="1"/>
      <c r="U296" s="1"/>
      <c r="V296" s="1"/>
      <c r="W296" s="1"/>
      <c r="X296" s="1"/>
      <c r="Y296" s="1"/>
      <c r="Z296" s="1">
        <v>18</v>
      </c>
      <c r="AA296" s="1">
        <v>78</v>
      </c>
      <c r="AB296" s="1">
        <v>3746</v>
      </c>
      <c r="AC296" s="1">
        <v>105</v>
      </c>
      <c r="AD296" s="1">
        <v>1801</v>
      </c>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v>1.27</v>
      </c>
      <c r="BE296" s="1">
        <v>2.19</v>
      </c>
      <c r="BF296" s="1"/>
      <c r="BG296" s="1">
        <v>1.04</v>
      </c>
      <c r="BH296" s="1">
        <v>0.28999999999999998</v>
      </c>
      <c r="BI296" s="1">
        <v>0.106</v>
      </c>
      <c r="BJ296" s="1"/>
      <c r="BK296" s="1">
        <v>0.06</v>
      </c>
      <c r="BP296" s="9">
        <v>0.37</v>
      </c>
      <c r="BQ296" s="9">
        <v>7.0000000000000007E-2</v>
      </c>
    </row>
    <row r="297" spans="1:69" ht="12.75">
      <c r="B297" s="5">
        <v>36</v>
      </c>
      <c r="C297" s="4" t="s">
        <v>801</v>
      </c>
      <c r="D297" s="2">
        <v>41.87</v>
      </c>
      <c r="E297" s="2">
        <v>0.23</v>
      </c>
      <c r="F297" s="2">
        <v>3.75</v>
      </c>
      <c r="G297" s="2">
        <v>0.47482510500000003</v>
      </c>
      <c r="H297" s="2"/>
      <c r="I297" s="2">
        <v>8.61</v>
      </c>
      <c r="J297" s="2">
        <f t="shared" si="18"/>
        <v>8.61</v>
      </c>
      <c r="K297" s="2">
        <v>0.17</v>
      </c>
      <c r="L297" s="2">
        <v>38.68</v>
      </c>
      <c r="M297" s="2">
        <v>0.22575924</v>
      </c>
      <c r="N297" s="2">
        <v>3.68</v>
      </c>
      <c r="O297" s="2">
        <v>0.23</v>
      </c>
      <c r="P297" s="3">
        <v>0.1</v>
      </c>
      <c r="Q297" s="2">
        <v>0.09</v>
      </c>
      <c r="R297" s="2">
        <v>98.110584345000007</v>
      </c>
      <c r="S297" s="1"/>
      <c r="T297" s="1"/>
      <c r="U297" s="1"/>
      <c r="V297" s="1"/>
      <c r="W297" s="1"/>
      <c r="X297" s="1"/>
      <c r="Y297" s="1"/>
      <c r="Z297" s="1">
        <v>19</v>
      </c>
      <c r="AA297" s="1">
        <v>81</v>
      </c>
      <c r="AB297" s="1">
        <v>3249</v>
      </c>
      <c r="AC297" s="1">
        <v>108</v>
      </c>
      <c r="AD297" s="1">
        <v>1774</v>
      </c>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v>1.95</v>
      </c>
      <c r="BE297" s="1">
        <v>4.3</v>
      </c>
      <c r="BF297" s="1"/>
      <c r="BG297" s="1">
        <v>2.1</v>
      </c>
      <c r="BH297" s="1">
        <v>0.71</v>
      </c>
      <c r="BI297" s="1">
        <v>0.23</v>
      </c>
      <c r="BJ297" s="1"/>
      <c r="BK297" s="1">
        <v>0.11</v>
      </c>
      <c r="BP297" s="9">
        <v>0.43</v>
      </c>
      <c r="BQ297" s="9">
        <v>7.3999999999999996E-2</v>
      </c>
    </row>
    <row r="298" spans="1:69" ht="12.75">
      <c r="B298" s="5" t="s">
        <v>1063</v>
      </c>
      <c r="C298" s="4" t="s">
        <v>801</v>
      </c>
      <c r="D298" s="2">
        <v>41.52</v>
      </c>
      <c r="E298" s="2">
        <v>0.12</v>
      </c>
      <c r="F298" s="2">
        <v>3.03</v>
      </c>
      <c r="G298" s="2">
        <v>0.26159955000000001</v>
      </c>
      <c r="H298" s="2"/>
      <c r="I298" s="2">
        <v>9.08</v>
      </c>
      <c r="J298" s="2">
        <f t="shared" si="18"/>
        <v>9.08</v>
      </c>
      <c r="K298" s="2">
        <v>0.17</v>
      </c>
      <c r="L298" s="2">
        <v>39.1</v>
      </c>
      <c r="M298" s="2">
        <v>0.24612084000000001</v>
      </c>
      <c r="N298" s="2">
        <v>3.47</v>
      </c>
      <c r="O298" s="2">
        <v>0.23</v>
      </c>
      <c r="P298" s="3">
        <v>0.04</v>
      </c>
      <c r="Q298" s="2">
        <v>0.05</v>
      </c>
      <c r="R298" s="2">
        <v>97.317720390000005</v>
      </c>
      <c r="S298" s="1"/>
      <c r="T298" s="1"/>
      <c r="U298" s="1"/>
      <c r="V298" s="1"/>
      <c r="W298" s="1"/>
      <c r="X298" s="1"/>
      <c r="Y298" s="1"/>
      <c r="Z298" s="1">
        <v>17</v>
      </c>
      <c r="AA298" s="1">
        <v>64</v>
      </c>
      <c r="AB298" s="1">
        <v>1790</v>
      </c>
      <c r="AC298" s="1">
        <v>110</v>
      </c>
      <c r="AD298" s="1">
        <v>1934</v>
      </c>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v>0.53</v>
      </c>
      <c r="BF298" s="1"/>
      <c r="BG298" s="1">
        <v>0.32</v>
      </c>
      <c r="BH298" s="1">
        <v>0.21</v>
      </c>
      <c r="BI298" s="1">
        <v>0.09</v>
      </c>
      <c r="BJ298" s="1"/>
      <c r="BK298" s="1">
        <v>5.7000000000000002E-2</v>
      </c>
      <c r="BP298" s="9">
        <v>0.42</v>
      </c>
      <c r="BQ298" s="9">
        <v>6.7000000000000004E-2</v>
      </c>
    </row>
    <row r="299" spans="1:69" ht="12.75">
      <c r="B299" s="5" t="s">
        <v>1062</v>
      </c>
      <c r="C299" s="4" t="s">
        <v>801</v>
      </c>
      <c r="D299" s="2">
        <v>42.27</v>
      </c>
      <c r="E299" s="2">
        <v>0.28999999999999998</v>
      </c>
      <c r="F299" s="2">
        <v>4.1500000000000004</v>
      </c>
      <c r="G299" s="2">
        <v>0.44559610500000002</v>
      </c>
      <c r="H299" s="2"/>
      <c r="I299" s="2">
        <v>11.12</v>
      </c>
      <c r="J299" s="2">
        <f t="shared" si="18"/>
        <v>11.12</v>
      </c>
      <c r="K299" s="2">
        <v>0.25</v>
      </c>
      <c r="L299" s="2">
        <v>37.69</v>
      </c>
      <c r="M299" s="2">
        <v>0.21697829999999999</v>
      </c>
      <c r="N299" s="2">
        <v>1.07</v>
      </c>
      <c r="O299" s="2">
        <v>0.24</v>
      </c>
      <c r="P299" s="3">
        <v>0.12</v>
      </c>
      <c r="Q299" s="2">
        <v>0.06</v>
      </c>
      <c r="R299" s="2">
        <v>97.92257440500002</v>
      </c>
      <c r="S299" s="1"/>
      <c r="T299" s="1"/>
      <c r="U299" s="1"/>
      <c r="V299" s="1"/>
      <c r="W299" s="1"/>
      <c r="X299" s="1"/>
      <c r="Y299" s="1"/>
      <c r="Z299" s="1">
        <v>7</v>
      </c>
      <c r="AA299" s="1">
        <v>56</v>
      </c>
      <c r="AB299" s="1">
        <v>3049</v>
      </c>
      <c r="AC299" s="1">
        <v>107</v>
      </c>
      <c r="AD299" s="1">
        <v>1705</v>
      </c>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v>1.27</v>
      </c>
      <c r="BE299" s="1">
        <v>2.6</v>
      </c>
      <c r="BF299" s="1"/>
      <c r="BG299" s="1">
        <v>1.47</v>
      </c>
      <c r="BH299" s="1">
        <v>0.39</v>
      </c>
      <c r="BI299" s="1">
        <v>0.12</v>
      </c>
      <c r="BJ299" s="1"/>
      <c r="BK299" s="1">
        <v>5.8999999999999997E-2</v>
      </c>
      <c r="BP299" s="9">
        <v>0.26</v>
      </c>
      <c r="BQ299" s="9">
        <v>5.1999999999999998E-2</v>
      </c>
    </row>
    <row r="300" spans="1:69" ht="12.75">
      <c r="B300" s="5" t="s">
        <v>1061</v>
      </c>
      <c r="C300" s="4" t="s">
        <v>801</v>
      </c>
      <c r="D300" s="2">
        <v>43.09</v>
      </c>
      <c r="E300" s="2">
        <v>0.18</v>
      </c>
      <c r="F300" s="2">
        <v>2.79</v>
      </c>
      <c r="G300" s="2">
        <v>0.38889184500000001</v>
      </c>
      <c r="H300" s="2"/>
      <c r="I300" s="2">
        <v>9.48</v>
      </c>
      <c r="J300" s="2">
        <f t="shared" si="18"/>
        <v>9.48</v>
      </c>
      <c r="K300" s="2">
        <v>0.18</v>
      </c>
      <c r="L300" s="2">
        <v>38.97</v>
      </c>
      <c r="M300" s="2">
        <v>0.21761459999999999</v>
      </c>
      <c r="N300" s="2">
        <v>3.38</v>
      </c>
      <c r="O300" s="2">
        <v>0.2</v>
      </c>
      <c r="P300" s="3">
        <v>0.05</v>
      </c>
      <c r="Q300" s="2">
        <v>0.04</v>
      </c>
      <c r="R300" s="2">
        <v>98.966506445000022</v>
      </c>
      <c r="S300" s="1"/>
      <c r="T300" s="1"/>
      <c r="U300" s="1"/>
      <c r="V300" s="1"/>
      <c r="W300" s="1"/>
      <c r="X300" s="1"/>
      <c r="Y300" s="1"/>
      <c r="Z300" s="1">
        <v>21</v>
      </c>
      <c r="AA300" s="1">
        <v>69</v>
      </c>
      <c r="AB300" s="1">
        <v>2661</v>
      </c>
      <c r="AC300" s="1">
        <v>110</v>
      </c>
      <c r="AD300" s="1">
        <v>1710</v>
      </c>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v>1.66</v>
      </c>
      <c r="BE300" s="1">
        <v>3.4</v>
      </c>
      <c r="BF300" s="1"/>
      <c r="BG300" s="1">
        <v>2.25</v>
      </c>
      <c r="BH300" s="1">
        <v>0.43</v>
      </c>
      <c r="BI300" s="1">
        <v>0.14499999999999999</v>
      </c>
      <c r="BJ300" s="1"/>
      <c r="BK300" s="1">
        <v>8.8999999999999996E-2</v>
      </c>
      <c r="BP300" s="9">
        <v>0.3</v>
      </c>
      <c r="BQ300" s="9">
        <v>5.2999999999999999E-2</v>
      </c>
    </row>
    <row r="301" spans="1:69" ht="12.75">
      <c r="B301" s="5" t="s">
        <v>1060</v>
      </c>
      <c r="C301" s="4" t="s">
        <v>801</v>
      </c>
      <c r="D301" s="2">
        <v>43.54</v>
      </c>
      <c r="E301" s="2">
        <v>0.27</v>
      </c>
      <c r="F301" s="2">
        <v>2.83</v>
      </c>
      <c r="G301" s="2">
        <v>0.48753972000000001</v>
      </c>
      <c r="H301" s="2"/>
      <c r="I301" s="2">
        <v>9.9499999999999993</v>
      </c>
      <c r="J301" s="2">
        <f t="shared" si="18"/>
        <v>9.9499999999999993</v>
      </c>
      <c r="K301" s="2">
        <v>0.19</v>
      </c>
      <c r="L301" s="2">
        <v>39.07</v>
      </c>
      <c r="M301" s="2">
        <v>0.22015979999999999</v>
      </c>
      <c r="N301" s="2">
        <v>2.11</v>
      </c>
      <c r="O301" s="2">
        <v>0.12</v>
      </c>
      <c r="P301" s="3">
        <v>0.04</v>
      </c>
      <c r="Q301" s="2">
        <v>0.05</v>
      </c>
      <c r="R301" s="2">
        <v>98.877699519999993</v>
      </c>
      <c r="S301" s="1"/>
      <c r="T301" s="1"/>
      <c r="U301" s="1"/>
      <c r="V301" s="1"/>
      <c r="W301" s="1"/>
      <c r="X301" s="1"/>
      <c r="Y301" s="1"/>
      <c r="Z301" s="1">
        <v>12</v>
      </c>
      <c r="AA301" s="1">
        <v>66</v>
      </c>
      <c r="AB301" s="1">
        <v>3336</v>
      </c>
      <c r="AC301" s="1">
        <v>108</v>
      </c>
      <c r="AD301" s="1">
        <v>1730</v>
      </c>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v>0.72</v>
      </c>
      <c r="BE301" s="1">
        <v>1.64</v>
      </c>
      <c r="BF301" s="1"/>
      <c r="BG301" s="1">
        <v>0.93</v>
      </c>
      <c r="BH301" s="1">
        <v>0.32</v>
      </c>
      <c r="BI301" s="1">
        <v>0.11</v>
      </c>
      <c r="BJ301" s="1"/>
      <c r="BK301" s="1">
        <v>6.5000000000000002E-2</v>
      </c>
      <c r="BP301" s="9">
        <v>0.24</v>
      </c>
      <c r="BQ301" s="9">
        <v>4.2999999999999997E-2</v>
      </c>
    </row>
    <row r="302" spans="1:69" ht="12.75">
      <c r="B302" s="5" t="s">
        <v>1059</v>
      </c>
      <c r="C302" s="4" t="s">
        <v>801</v>
      </c>
      <c r="D302" s="2">
        <v>39.369999999999997</v>
      </c>
      <c r="E302" s="2">
        <v>0.25</v>
      </c>
      <c r="F302" s="2">
        <v>1.75</v>
      </c>
      <c r="G302" s="2">
        <v>0.33437976000000003</v>
      </c>
      <c r="H302" s="2"/>
      <c r="I302" s="2">
        <v>13.11</v>
      </c>
      <c r="J302" s="2">
        <f t="shared" si="18"/>
        <v>13.11</v>
      </c>
      <c r="K302" s="2">
        <v>0.23</v>
      </c>
      <c r="L302" s="2">
        <v>42.73</v>
      </c>
      <c r="M302" s="2">
        <v>0.18961739999999999</v>
      </c>
      <c r="N302" s="2">
        <v>0.81</v>
      </c>
      <c r="O302" s="2">
        <v>0.19</v>
      </c>
      <c r="P302" s="3">
        <v>0.19</v>
      </c>
      <c r="Q302" s="2">
        <v>7.0000000000000007E-2</v>
      </c>
      <c r="R302" s="2">
        <v>99.223997159999996</v>
      </c>
      <c r="S302" s="1"/>
      <c r="T302" s="1"/>
      <c r="U302" s="1"/>
      <c r="V302" s="1"/>
      <c r="W302" s="1"/>
      <c r="X302" s="1"/>
      <c r="Y302" s="1"/>
      <c r="Z302" s="1">
        <v>4</v>
      </c>
      <c r="AA302" s="1">
        <v>35</v>
      </c>
      <c r="AB302" s="1">
        <v>2288</v>
      </c>
      <c r="AC302" s="1">
        <v>146</v>
      </c>
      <c r="AD302" s="1">
        <v>1490</v>
      </c>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v>2.61</v>
      </c>
      <c r="BE302" s="1">
        <v>4.88</v>
      </c>
      <c r="BF302" s="1"/>
      <c r="BG302" s="1">
        <v>2.72</v>
      </c>
      <c r="BH302" s="1">
        <v>0.45</v>
      </c>
      <c r="BI302" s="1">
        <v>0.115</v>
      </c>
      <c r="BJ302" s="1"/>
      <c r="BK302" s="1">
        <v>6.0999999999999999E-2</v>
      </c>
      <c r="BP302" s="9">
        <v>0.13</v>
      </c>
      <c r="BQ302" s="9">
        <v>1.4999999999999999E-2</v>
      </c>
    </row>
    <row r="303" spans="1:69" ht="12.75">
      <c r="B303" s="5" t="s">
        <v>1058</v>
      </c>
      <c r="C303" s="4" t="s">
        <v>801</v>
      </c>
      <c r="D303" s="2">
        <v>41.41</v>
      </c>
      <c r="E303" s="2">
        <v>0.15</v>
      </c>
      <c r="F303" s="2">
        <v>2.5099999999999998</v>
      </c>
      <c r="G303" s="2">
        <v>0.60694018500000002</v>
      </c>
      <c r="H303" s="2"/>
      <c r="I303" s="2">
        <v>9.31</v>
      </c>
      <c r="J303" s="2">
        <f t="shared" si="18"/>
        <v>9.31</v>
      </c>
      <c r="K303" s="2">
        <v>0.18</v>
      </c>
      <c r="L303" s="2">
        <v>40.520000000000003</v>
      </c>
      <c r="M303" s="2">
        <v>0.26699148</v>
      </c>
      <c r="N303" s="2">
        <v>1.94</v>
      </c>
      <c r="O303" s="2">
        <v>0.27</v>
      </c>
      <c r="P303" s="3">
        <v>0.2</v>
      </c>
      <c r="Q303" s="2">
        <v>0.08</v>
      </c>
      <c r="R303" s="2">
        <v>97.443931665000008</v>
      </c>
      <c r="S303" s="1"/>
      <c r="T303" s="1"/>
      <c r="U303" s="1"/>
      <c r="V303" s="1"/>
      <c r="W303" s="1"/>
      <c r="X303" s="1"/>
      <c r="Y303" s="1"/>
      <c r="Z303" s="1">
        <v>12</v>
      </c>
      <c r="AA303" s="1">
        <v>48</v>
      </c>
      <c r="AB303" s="1">
        <v>4153</v>
      </c>
      <c r="AC303" s="1">
        <v>117</v>
      </c>
      <c r="AD303" s="1">
        <v>2098</v>
      </c>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v>4.5</v>
      </c>
      <c r="BE303" s="1">
        <v>9.61</v>
      </c>
      <c r="BF303" s="1"/>
      <c r="BG303" s="1">
        <v>4.72</v>
      </c>
      <c r="BH303" s="1">
        <v>0.73</v>
      </c>
      <c r="BI303" s="1">
        <v>0.18</v>
      </c>
      <c r="BJ303" s="1"/>
      <c r="BK303" s="1">
        <v>6.9000000000000006E-2</v>
      </c>
      <c r="BP303" s="9">
        <v>0.26</v>
      </c>
      <c r="BQ303" s="9">
        <v>4.2000000000000003E-2</v>
      </c>
    </row>
    <row r="304" spans="1:69" ht="12.75">
      <c r="B304" s="5">
        <v>25</v>
      </c>
      <c r="C304" s="4" t="s">
        <v>801</v>
      </c>
      <c r="D304" s="2">
        <v>43.59</v>
      </c>
      <c r="E304" s="2">
        <v>0.17</v>
      </c>
      <c r="F304" s="2">
        <v>3.81</v>
      </c>
      <c r="G304" s="2">
        <v>0.60635560499999996</v>
      </c>
      <c r="H304" s="2"/>
      <c r="I304" s="2">
        <v>8.74</v>
      </c>
      <c r="J304" s="2">
        <f t="shared" si="18"/>
        <v>8.74</v>
      </c>
      <c r="K304" s="2">
        <v>0.17</v>
      </c>
      <c r="L304" s="2">
        <v>36.76</v>
      </c>
      <c r="M304" s="2">
        <v>0.2207961</v>
      </c>
      <c r="N304" s="2">
        <v>3.46</v>
      </c>
      <c r="O304" s="2">
        <v>0.38</v>
      </c>
      <c r="P304" s="3">
        <v>0.14000000000000001</v>
      </c>
      <c r="Q304" s="2">
        <v>0.06</v>
      </c>
      <c r="R304" s="2">
        <v>98.107151705000021</v>
      </c>
      <c r="S304" s="1"/>
      <c r="T304" s="1"/>
      <c r="U304" s="1"/>
      <c r="V304" s="1"/>
      <c r="W304" s="1"/>
      <c r="X304" s="1"/>
      <c r="Y304" s="1"/>
      <c r="Z304" s="1">
        <v>17</v>
      </c>
      <c r="AA304" s="1">
        <v>90</v>
      </c>
      <c r="AB304" s="1">
        <v>4149</v>
      </c>
      <c r="AC304" s="1">
        <v>100</v>
      </c>
      <c r="AD304" s="1">
        <v>1735</v>
      </c>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v>1.55</v>
      </c>
      <c r="BE304" s="1">
        <v>2.77</v>
      </c>
      <c r="BF304" s="1"/>
      <c r="BG304" s="1">
        <v>1.59</v>
      </c>
      <c r="BH304" s="1">
        <v>0.36</v>
      </c>
      <c r="BI304" s="1">
        <v>0.125</v>
      </c>
      <c r="BJ304" s="1"/>
      <c r="BK304" s="1">
        <v>9.5000000000000001E-2</v>
      </c>
      <c r="BP304" s="9">
        <v>0.44</v>
      </c>
      <c r="BQ304" s="9">
        <v>0.08</v>
      </c>
    </row>
    <row r="305" spans="1:69" ht="12.75">
      <c r="B305" s="5" t="s">
        <v>1057</v>
      </c>
      <c r="C305" s="4" t="s">
        <v>801</v>
      </c>
      <c r="D305" s="2">
        <v>42.62</v>
      </c>
      <c r="E305" s="2">
        <v>0.12</v>
      </c>
      <c r="F305" s="2">
        <v>3.22</v>
      </c>
      <c r="G305" s="2">
        <v>0.53226008999999996</v>
      </c>
      <c r="H305" s="2"/>
      <c r="I305" s="2">
        <v>8.5399999999999991</v>
      </c>
      <c r="J305" s="2">
        <f t="shared" si="18"/>
        <v>8.5399999999999991</v>
      </c>
      <c r="K305" s="2">
        <v>0.17</v>
      </c>
      <c r="L305" s="2">
        <v>41.71</v>
      </c>
      <c r="M305" s="2">
        <v>0.26902764000000001</v>
      </c>
      <c r="N305" s="2">
        <v>1.46</v>
      </c>
      <c r="O305" s="2">
        <v>0.55000000000000004</v>
      </c>
      <c r="P305" s="3">
        <v>0.21</v>
      </c>
      <c r="Q305" s="2">
        <v>7.0000000000000007E-2</v>
      </c>
      <c r="R305" s="2">
        <v>99.47128773</v>
      </c>
      <c r="S305" s="1"/>
      <c r="T305" s="1"/>
      <c r="U305" s="1"/>
      <c r="V305" s="1"/>
      <c r="W305" s="1"/>
      <c r="X305" s="1"/>
      <c r="Y305" s="1"/>
      <c r="Z305" s="1">
        <v>12</v>
      </c>
      <c r="AA305" s="1">
        <v>56</v>
      </c>
      <c r="AB305" s="1">
        <v>3642</v>
      </c>
      <c r="AC305" s="1">
        <v>113</v>
      </c>
      <c r="AD305" s="1">
        <v>2114</v>
      </c>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v>1.74</v>
      </c>
      <c r="BE305" s="1">
        <v>3.63</v>
      </c>
      <c r="BF305" s="1"/>
      <c r="BG305" s="1">
        <v>1.75</v>
      </c>
      <c r="BH305" s="1">
        <v>0.44</v>
      </c>
      <c r="BI305" s="1">
        <v>0.14000000000000001</v>
      </c>
      <c r="BJ305" s="1"/>
      <c r="BK305" s="1">
        <v>4.4999999999999998E-2</v>
      </c>
      <c r="BP305" s="9">
        <v>0.15</v>
      </c>
      <c r="BQ305" s="9">
        <v>3.3000000000000002E-2</v>
      </c>
    </row>
    <row r="306" spans="1:69" ht="12.75">
      <c r="B306" s="5" t="s">
        <v>858</v>
      </c>
      <c r="C306" s="4" t="s">
        <v>801</v>
      </c>
      <c r="D306" s="2">
        <v>41.46</v>
      </c>
      <c r="E306" s="2">
        <v>0.35</v>
      </c>
      <c r="F306" s="2">
        <v>3.24</v>
      </c>
      <c r="G306" s="2">
        <v>0.22126353000000001</v>
      </c>
      <c r="H306" s="2"/>
      <c r="I306" s="2">
        <v>10.45</v>
      </c>
      <c r="J306" s="2">
        <f t="shared" si="18"/>
        <v>10.45</v>
      </c>
      <c r="K306" s="2">
        <v>0.2</v>
      </c>
      <c r="L306" s="2">
        <v>38.46</v>
      </c>
      <c r="M306" s="2">
        <v>0.20476133999999999</v>
      </c>
      <c r="N306" s="2">
        <v>3.65</v>
      </c>
      <c r="O306" s="2">
        <v>0.27</v>
      </c>
      <c r="P306" s="3">
        <v>0.16</v>
      </c>
      <c r="Q306" s="2">
        <v>0.1</v>
      </c>
      <c r="R306" s="2">
        <v>98.766024869999995</v>
      </c>
      <c r="S306" s="1"/>
      <c r="T306" s="1"/>
      <c r="U306" s="1"/>
      <c r="V306" s="1"/>
      <c r="W306" s="1"/>
      <c r="X306" s="1"/>
      <c r="Y306" s="1"/>
      <c r="Z306" s="1">
        <v>16</v>
      </c>
      <c r="AA306" s="1">
        <v>66</v>
      </c>
      <c r="AB306" s="1">
        <v>1514</v>
      </c>
      <c r="AC306" s="1">
        <v>112</v>
      </c>
      <c r="AD306" s="1">
        <v>1609</v>
      </c>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v>7.73</v>
      </c>
      <c r="BE306" s="1">
        <v>4.47</v>
      </c>
      <c r="BF306" s="1"/>
      <c r="BG306" s="1">
        <v>3.94</v>
      </c>
      <c r="BH306" s="1">
        <v>0.92</v>
      </c>
      <c r="BI306" s="1">
        <v>0.25</v>
      </c>
      <c r="BJ306" s="1"/>
      <c r="BK306" s="1">
        <v>0.13</v>
      </c>
      <c r="BP306" s="9">
        <v>0.31</v>
      </c>
      <c r="BQ306" s="9">
        <v>6.0999999999999999E-2</v>
      </c>
    </row>
    <row r="307" spans="1:69" ht="12.75">
      <c r="B307" s="5">
        <v>28</v>
      </c>
      <c r="C307" s="4" t="s">
        <v>801</v>
      </c>
      <c r="D307" s="2">
        <v>40.42</v>
      </c>
      <c r="E307" s="2">
        <v>0.26</v>
      </c>
      <c r="F307" s="2">
        <v>1.76</v>
      </c>
      <c r="G307" s="2">
        <v>0.300620265</v>
      </c>
      <c r="H307" s="2"/>
      <c r="I307" s="2">
        <v>12.32</v>
      </c>
      <c r="J307" s="2">
        <f t="shared" si="18"/>
        <v>12.32</v>
      </c>
      <c r="K307" s="2">
        <v>0.22</v>
      </c>
      <c r="L307" s="2">
        <v>41.05</v>
      </c>
      <c r="M307" s="2">
        <v>0.24726618</v>
      </c>
      <c r="N307" s="2">
        <v>1.69</v>
      </c>
      <c r="O307" s="2">
        <v>0.13</v>
      </c>
      <c r="P307" s="3">
        <v>0.06</v>
      </c>
      <c r="Q307" s="2">
        <v>0.08</v>
      </c>
      <c r="R307" s="2">
        <v>98.537886445000012</v>
      </c>
      <c r="S307" s="1"/>
      <c r="T307" s="1"/>
      <c r="U307" s="1"/>
      <c r="V307" s="1"/>
      <c r="W307" s="1"/>
      <c r="X307" s="1"/>
      <c r="Y307" s="1"/>
      <c r="Z307" s="1">
        <v>12</v>
      </c>
      <c r="AA307" s="1">
        <v>52</v>
      </c>
      <c r="AB307" s="1">
        <v>2057</v>
      </c>
      <c r="AC307" s="1">
        <v>130</v>
      </c>
      <c r="AD307" s="1">
        <v>1943</v>
      </c>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v>2.46</v>
      </c>
      <c r="BE307" s="1">
        <v>2.81</v>
      </c>
      <c r="BF307" s="1"/>
      <c r="BG307" s="1">
        <v>1.77</v>
      </c>
      <c r="BH307" s="1">
        <v>0.46</v>
      </c>
      <c r="BI307" s="1">
        <v>0.16</v>
      </c>
      <c r="BJ307" s="1"/>
      <c r="BK307" s="1">
        <v>6.6000000000000003E-2</v>
      </c>
      <c r="BP307" s="9">
        <v>0.14000000000000001</v>
      </c>
      <c r="BQ307" s="9">
        <v>2.8000000000000001E-2</v>
      </c>
    </row>
    <row r="308" spans="1:69" ht="12.75">
      <c r="B308" s="5" t="s">
        <v>1056</v>
      </c>
      <c r="C308" s="4" t="s">
        <v>801</v>
      </c>
      <c r="D308" s="2">
        <v>44.46</v>
      </c>
      <c r="E308" s="2">
        <v>0.13</v>
      </c>
      <c r="F308" s="2">
        <v>3.6</v>
      </c>
      <c r="G308" s="2">
        <v>0.42206675999999999</v>
      </c>
      <c r="H308" s="2"/>
      <c r="I308" s="2">
        <v>7.45</v>
      </c>
      <c r="J308" s="2">
        <f t="shared" si="18"/>
        <v>7.45</v>
      </c>
      <c r="K308" s="2">
        <v>0.15</v>
      </c>
      <c r="L308" s="2">
        <v>38.94</v>
      </c>
      <c r="M308" s="2">
        <v>0.24650262000000001</v>
      </c>
      <c r="N308" s="2">
        <v>3.17</v>
      </c>
      <c r="O308" s="2">
        <v>0.25</v>
      </c>
      <c r="P308" s="3">
        <v>0.03</v>
      </c>
      <c r="Q308" s="2">
        <v>0.04</v>
      </c>
      <c r="R308" s="2">
        <v>98.888569380000007</v>
      </c>
      <c r="S308" s="1"/>
      <c r="T308" s="1"/>
      <c r="U308" s="1"/>
      <c r="V308" s="1"/>
      <c r="W308" s="1"/>
      <c r="X308" s="1"/>
      <c r="Y308" s="1"/>
      <c r="Z308" s="1">
        <v>12</v>
      </c>
      <c r="AA308" s="1">
        <v>74</v>
      </c>
      <c r="AB308" s="1">
        <v>2888</v>
      </c>
      <c r="AC308" s="1">
        <v>105</v>
      </c>
      <c r="AD308" s="1">
        <v>1937</v>
      </c>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v>0.6</v>
      </c>
      <c r="BE308" s="1">
        <v>0.87</v>
      </c>
      <c r="BF308" s="1"/>
      <c r="BG308" s="1">
        <v>0.98</v>
      </c>
      <c r="BH308" s="1">
        <v>0.3</v>
      </c>
      <c r="BI308" s="1">
        <v>0.1</v>
      </c>
      <c r="BJ308" s="1"/>
      <c r="BK308" s="1">
        <v>7.5999999999999998E-2</v>
      </c>
      <c r="BP308" s="9">
        <v>0.39</v>
      </c>
      <c r="BQ308" s="9">
        <v>7.1999999999999995E-2</v>
      </c>
    </row>
    <row r="309" spans="1:69" ht="12.75">
      <c r="B309" s="5">
        <v>2</v>
      </c>
      <c r="C309" s="4" t="s">
        <v>801</v>
      </c>
      <c r="D309" s="2">
        <v>40.94</v>
      </c>
      <c r="E309" s="2">
        <v>0.18</v>
      </c>
      <c r="F309" s="2">
        <v>5.46</v>
      </c>
      <c r="G309" s="2">
        <v>0.38757654000000002</v>
      </c>
      <c r="H309" s="2"/>
      <c r="I309" s="2">
        <v>7.32</v>
      </c>
      <c r="J309" s="2">
        <f t="shared" si="18"/>
        <v>7.32</v>
      </c>
      <c r="K309" s="2">
        <v>0.15</v>
      </c>
      <c r="L309" s="2">
        <v>36.53</v>
      </c>
      <c r="M309" s="2">
        <v>0.24192126</v>
      </c>
      <c r="N309" s="2">
        <v>3.38</v>
      </c>
      <c r="O309" s="2">
        <v>0.23</v>
      </c>
      <c r="P309" s="3">
        <v>0.04</v>
      </c>
      <c r="Q309" s="2">
        <v>0.04</v>
      </c>
      <c r="R309" s="2">
        <v>94.899497799999992</v>
      </c>
      <c r="S309" s="1"/>
      <c r="T309" s="1"/>
      <c r="U309" s="1"/>
      <c r="V309" s="1"/>
      <c r="W309" s="1"/>
      <c r="X309" s="1"/>
      <c r="Y309" s="1"/>
      <c r="Z309" s="1">
        <v>17</v>
      </c>
      <c r="AA309" s="1">
        <v>77</v>
      </c>
      <c r="AB309" s="1">
        <v>2652</v>
      </c>
      <c r="AC309" s="1">
        <v>98</v>
      </c>
      <c r="AD309" s="1">
        <v>1901</v>
      </c>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v>0.45</v>
      </c>
      <c r="BE309" s="1">
        <v>1.19</v>
      </c>
      <c r="BF309" s="1"/>
      <c r="BG309" s="1">
        <v>0.71</v>
      </c>
      <c r="BH309" s="1">
        <v>0.28999999999999998</v>
      </c>
      <c r="BI309" s="1">
        <v>0.11</v>
      </c>
      <c r="BJ309" s="1"/>
      <c r="BK309" s="1">
        <v>7.6999999999999999E-2</v>
      </c>
      <c r="BP309" s="9">
        <v>0.46</v>
      </c>
      <c r="BQ309" s="9">
        <v>7.9000000000000001E-2</v>
      </c>
    </row>
    <row r="310" spans="1:69" ht="12.75">
      <c r="B310" s="5"/>
      <c r="C310" s="4"/>
      <c r="D310" s="2"/>
      <c r="E310" s="2"/>
      <c r="F310" s="2"/>
      <c r="G310" s="2"/>
      <c r="H310" s="2"/>
      <c r="I310" s="2"/>
      <c r="J310" s="2"/>
      <c r="K310" s="2"/>
      <c r="L310" s="2"/>
      <c r="M310" s="2"/>
      <c r="N310" s="2"/>
      <c r="O310" s="2"/>
      <c r="P310" s="3"/>
      <c r="Q310" s="2"/>
      <c r="R310" s="2"/>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row>
    <row r="311" spans="1:69" ht="12.75">
      <c r="A311" s="7" t="s">
        <v>1055</v>
      </c>
      <c r="B311" s="5" t="s">
        <v>1054</v>
      </c>
      <c r="C311" s="4" t="s">
        <v>801</v>
      </c>
      <c r="D311" s="2">
        <v>44.78</v>
      </c>
      <c r="E311" s="2">
        <v>0.06</v>
      </c>
      <c r="F311" s="2">
        <v>1.76</v>
      </c>
      <c r="G311" s="2"/>
      <c r="H311" s="2">
        <v>0.83</v>
      </c>
      <c r="I311" s="2">
        <v>7.67</v>
      </c>
      <c r="J311" s="2">
        <f t="shared" ref="J311:J317" si="19">(0.8998*H311)+I311</f>
        <v>8.4168339999999997</v>
      </c>
      <c r="K311" s="2">
        <v>0.25</v>
      </c>
      <c r="L311" s="2">
        <v>41.88</v>
      </c>
      <c r="M311" s="2"/>
      <c r="N311" s="2">
        <v>1.8</v>
      </c>
      <c r="O311" s="2">
        <v>0.08</v>
      </c>
      <c r="P311" s="3"/>
      <c r="Q311" s="2"/>
      <c r="R311" s="2">
        <v>99.026834000000008</v>
      </c>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row>
    <row r="312" spans="1:69" ht="12.75">
      <c r="B312" s="5" t="s">
        <v>1053</v>
      </c>
      <c r="C312" s="4" t="s">
        <v>801</v>
      </c>
      <c r="D312" s="2">
        <v>43.47</v>
      </c>
      <c r="E312" s="2">
        <v>7.0000000000000007E-2</v>
      </c>
      <c r="F312" s="2">
        <v>1.89</v>
      </c>
      <c r="G312" s="2"/>
      <c r="H312" s="2">
        <v>1.18</v>
      </c>
      <c r="I312" s="2">
        <v>7.1</v>
      </c>
      <c r="J312" s="2">
        <f t="shared" si="19"/>
        <v>8.1617639999999998</v>
      </c>
      <c r="K312" s="2">
        <v>0.23</v>
      </c>
      <c r="L312" s="2">
        <v>42.84</v>
      </c>
      <c r="M312" s="2"/>
      <c r="N312" s="2">
        <v>1.85</v>
      </c>
      <c r="O312" s="2">
        <v>7.0000000000000007E-2</v>
      </c>
      <c r="P312" s="3"/>
      <c r="Q312" s="2"/>
      <c r="R312" s="2">
        <v>98.581764000000007</v>
      </c>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row>
    <row r="313" spans="1:69" ht="12.75">
      <c r="B313" s="5">
        <v>28</v>
      </c>
      <c r="C313" s="4" t="s">
        <v>801</v>
      </c>
      <c r="D313" s="2">
        <v>45.02</v>
      </c>
      <c r="E313" s="2">
        <v>0.16</v>
      </c>
      <c r="F313" s="2">
        <v>3.4</v>
      </c>
      <c r="G313" s="2"/>
      <c r="H313" s="2">
        <v>1.43</v>
      </c>
      <c r="I313" s="2">
        <v>7.03</v>
      </c>
      <c r="J313" s="2">
        <f t="shared" si="19"/>
        <v>8.3167140000000011</v>
      </c>
      <c r="K313" s="2">
        <v>7.0000000000000007E-2</v>
      </c>
      <c r="L313" s="2">
        <v>39.200000000000003</v>
      </c>
      <c r="M313" s="2"/>
      <c r="N313" s="2">
        <v>3.34</v>
      </c>
      <c r="O313" s="2">
        <v>0.23</v>
      </c>
      <c r="P313" s="3">
        <v>0.03</v>
      </c>
      <c r="Q313" s="2"/>
      <c r="R313" s="2">
        <v>99.766714000000007</v>
      </c>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row>
    <row r="314" spans="1:69" ht="12.75">
      <c r="B314" s="5" t="s">
        <v>1052</v>
      </c>
      <c r="C314" s="4" t="s">
        <v>801</v>
      </c>
      <c r="D314" s="2">
        <v>42.9</v>
      </c>
      <c r="E314" s="2"/>
      <c r="F314" s="2">
        <v>1.4</v>
      </c>
      <c r="G314" s="2"/>
      <c r="H314" s="2">
        <v>3.99</v>
      </c>
      <c r="I314" s="2">
        <v>3.98</v>
      </c>
      <c r="J314" s="2">
        <f t="shared" si="19"/>
        <v>7.5702020000000001</v>
      </c>
      <c r="K314" s="2">
        <v>0.15</v>
      </c>
      <c r="L314" s="2">
        <v>46.5</v>
      </c>
      <c r="M314" s="2"/>
      <c r="N314" s="2">
        <v>0.55000000000000004</v>
      </c>
      <c r="O314" s="2"/>
      <c r="P314" s="3"/>
      <c r="Q314" s="2"/>
      <c r="R314" s="2">
        <v>99.070201999999995</v>
      </c>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row>
    <row r="315" spans="1:69" ht="12.75">
      <c r="B315" s="5" t="s">
        <v>1051</v>
      </c>
      <c r="C315" s="4" t="s">
        <v>801</v>
      </c>
      <c r="D315" s="2">
        <v>45.3</v>
      </c>
      <c r="E315" s="2">
        <v>0.2</v>
      </c>
      <c r="F315" s="2">
        <v>3</v>
      </c>
      <c r="G315" s="2"/>
      <c r="H315" s="2">
        <v>3.65</v>
      </c>
      <c r="I315" s="2">
        <v>4.6399999999999997</v>
      </c>
      <c r="J315" s="2">
        <f t="shared" si="19"/>
        <v>7.9242699999999999</v>
      </c>
      <c r="K315" s="2">
        <v>0.15</v>
      </c>
      <c r="L315" s="2">
        <v>41.1</v>
      </c>
      <c r="M315" s="2"/>
      <c r="N315" s="2">
        <v>2.5</v>
      </c>
      <c r="O315" s="2">
        <v>0.25</v>
      </c>
      <c r="P315" s="3"/>
      <c r="Q315" s="2"/>
      <c r="R315" s="2">
        <v>100.42426999999999</v>
      </c>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row>
    <row r="316" spans="1:69" ht="12.75">
      <c r="B316" s="5" t="s">
        <v>1050</v>
      </c>
      <c r="C316" s="4" t="s">
        <v>801</v>
      </c>
      <c r="D316" s="2">
        <v>43.76</v>
      </c>
      <c r="E316" s="2">
        <v>0.09</v>
      </c>
      <c r="F316" s="2">
        <v>1.48</v>
      </c>
      <c r="G316" s="2"/>
      <c r="H316" s="2">
        <v>1.68</v>
      </c>
      <c r="I316" s="2">
        <v>6.79</v>
      </c>
      <c r="J316" s="2">
        <f t="shared" si="19"/>
        <v>8.3016640000000006</v>
      </c>
      <c r="K316" s="2">
        <v>0.13</v>
      </c>
      <c r="L316" s="2">
        <v>42.87</v>
      </c>
      <c r="M316" s="2"/>
      <c r="N316" s="2">
        <v>1.26</v>
      </c>
      <c r="O316" s="2"/>
      <c r="P316" s="3"/>
      <c r="Q316" s="2"/>
      <c r="R316" s="2">
        <v>97.891664000000006</v>
      </c>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row>
    <row r="317" spans="1:69" ht="12.75">
      <c r="B317" s="5">
        <v>5</v>
      </c>
      <c r="C317" s="4" t="s">
        <v>801</v>
      </c>
      <c r="D317" s="2">
        <v>44.53</v>
      </c>
      <c r="E317" s="2">
        <v>0.17</v>
      </c>
      <c r="F317" s="2">
        <v>2.11</v>
      </c>
      <c r="G317" s="2"/>
      <c r="H317" s="2">
        <v>2.2799999999999998</v>
      </c>
      <c r="I317" s="2">
        <v>6.09</v>
      </c>
      <c r="J317" s="2">
        <f t="shared" si="19"/>
        <v>8.1415439999999997</v>
      </c>
      <c r="K317" s="2">
        <v>0.13</v>
      </c>
      <c r="L317" s="2">
        <v>40.22</v>
      </c>
      <c r="M317" s="2"/>
      <c r="N317" s="2">
        <v>2.19</v>
      </c>
      <c r="O317" s="2"/>
      <c r="P317" s="3"/>
      <c r="Q317" s="2"/>
      <c r="R317" s="2">
        <v>97.491544000000005</v>
      </c>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row>
    <row r="318" spans="1:69" ht="12.75">
      <c r="B318" s="5"/>
      <c r="C318" s="4"/>
      <c r="D318" s="2"/>
      <c r="E318" s="2"/>
      <c r="F318" s="2"/>
      <c r="G318" s="2"/>
      <c r="H318" s="2"/>
      <c r="I318" s="2"/>
      <c r="J318" s="2"/>
      <c r="K318" s="2"/>
      <c r="L318" s="2"/>
      <c r="M318" s="2"/>
      <c r="N318" s="2"/>
      <c r="O318" s="2"/>
      <c r="P318" s="3"/>
      <c r="Q318" s="2"/>
      <c r="R318" s="2"/>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row>
    <row r="319" spans="1:69" ht="12.75">
      <c r="A319" s="7" t="s">
        <v>1049</v>
      </c>
      <c r="B319" s="5" t="s">
        <v>1048</v>
      </c>
      <c r="C319" s="4" t="s">
        <v>799</v>
      </c>
      <c r="D319" s="2">
        <v>43.06</v>
      </c>
      <c r="E319" s="2">
        <v>0.38</v>
      </c>
      <c r="F319" s="2">
        <v>2.21</v>
      </c>
      <c r="G319" s="2">
        <v>0.33467205</v>
      </c>
      <c r="H319" s="2">
        <v>12.64</v>
      </c>
      <c r="I319" s="2"/>
      <c r="J319" s="2">
        <f t="shared" ref="J319:J335" si="20">(0.8998*H319)+I319</f>
        <v>11.373472000000001</v>
      </c>
      <c r="K319" s="2">
        <v>0.17</v>
      </c>
      <c r="L319" s="2">
        <v>37.700000000000003</v>
      </c>
      <c r="M319" s="2">
        <v>0.24179400000000001</v>
      </c>
      <c r="N319" s="2">
        <v>3.9</v>
      </c>
      <c r="O319" s="2">
        <v>0.23</v>
      </c>
      <c r="P319" s="3">
        <v>0.01</v>
      </c>
      <c r="Q319" s="2">
        <v>0.06</v>
      </c>
      <c r="R319" s="2">
        <v>99.669938049999985</v>
      </c>
      <c r="S319" s="1"/>
      <c r="T319" s="1"/>
      <c r="U319" s="1"/>
      <c r="V319" s="1"/>
      <c r="W319" s="1"/>
      <c r="X319" s="1"/>
      <c r="Y319" s="1"/>
      <c r="Z319" s="1">
        <v>13.6</v>
      </c>
      <c r="AA319" s="1">
        <v>92</v>
      </c>
      <c r="AB319" s="1">
        <v>2290</v>
      </c>
      <c r="AC319" s="1">
        <v>121</v>
      </c>
      <c r="AD319" s="1">
        <v>1900</v>
      </c>
      <c r="AE319" s="1">
        <v>58</v>
      </c>
      <c r="AF319" s="1">
        <v>133</v>
      </c>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v>1.39</v>
      </c>
      <c r="BE319" s="1">
        <v>3.41</v>
      </c>
      <c r="BF319" s="1"/>
      <c r="BG319" s="1">
        <v>3.04</v>
      </c>
      <c r="BH319" s="1">
        <v>1</v>
      </c>
      <c r="BI319" s="1">
        <v>0.28999999999999998</v>
      </c>
      <c r="BJ319" s="1"/>
      <c r="BK319" s="1">
        <v>0.13</v>
      </c>
      <c r="BP319" s="9">
        <v>0.33</v>
      </c>
      <c r="BQ319" s="9">
        <v>0.05</v>
      </c>
    </row>
    <row r="320" spans="1:69" ht="12.75">
      <c r="B320" s="5" t="s">
        <v>1047</v>
      </c>
      <c r="C320" s="4" t="s">
        <v>801</v>
      </c>
      <c r="D320" s="2">
        <v>45.47</v>
      </c>
      <c r="E320" s="2">
        <v>0.09</v>
      </c>
      <c r="F320" s="2">
        <v>2.4700000000000002</v>
      </c>
      <c r="G320" s="2">
        <v>0.39459149999999998</v>
      </c>
      <c r="H320" s="2">
        <v>8.85</v>
      </c>
      <c r="I320" s="2"/>
      <c r="J320" s="2">
        <f t="shared" si="20"/>
        <v>7.9632300000000003</v>
      </c>
      <c r="K320" s="2">
        <v>0.14000000000000001</v>
      </c>
      <c r="L320" s="2">
        <v>39.020000000000003</v>
      </c>
      <c r="M320" s="2">
        <v>0.25833780000000001</v>
      </c>
      <c r="N320" s="2">
        <v>2.73</v>
      </c>
      <c r="O320" s="2">
        <v>0.2</v>
      </c>
      <c r="P320" s="3"/>
      <c r="Q320" s="2">
        <v>0.06</v>
      </c>
      <c r="R320" s="2">
        <v>98.796159300000014</v>
      </c>
      <c r="S320" s="1"/>
      <c r="T320" s="1"/>
      <c r="U320" s="1"/>
      <c r="V320" s="1"/>
      <c r="W320" s="1"/>
      <c r="X320" s="1"/>
      <c r="Y320" s="1"/>
      <c r="Z320" s="1">
        <v>13.9</v>
      </c>
      <c r="AA320" s="1">
        <v>75</v>
      </c>
      <c r="AB320" s="1">
        <v>2700</v>
      </c>
      <c r="AC320" s="1">
        <v>105</v>
      </c>
      <c r="AD320" s="1">
        <v>2030</v>
      </c>
      <c r="AE320" s="1">
        <v>25</v>
      </c>
      <c r="AF320" s="1">
        <v>78</v>
      </c>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v>2.36</v>
      </c>
      <c r="BE320" s="1">
        <v>2.09</v>
      </c>
      <c r="BF320" s="1"/>
      <c r="BG320" s="1"/>
      <c r="BH320" s="1">
        <v>0.11</v>
      </c>
      <c r="BI320" s="1">
        <v>0.04</v>
      </c>
      <c r="BJ320" s="1"/>
      <c r="BK320" s="1">
        <v>0.05</v>
      </c>
      <c r="BP320" s="9">
        <v>0.32</v>
      </c>
      <c r="BQ320" s="9">
        <v>0.06</v>
      </c>
    </row>
    <row r="321" spans="2:69" ht="12.75">
      <c r="B321" s="5" t="s">
        <v>1046</v>
      </c>
      <c r="C321" s="4" t="s">
        <v>799</v>
      </c>
      <c r="D321" s="2">
        <v>45.15</v>
      </c>
      <c r="E321" s="2">
        <v>0.14000000000000001</v>
      </c>
      <c r="F321" s="2">
        <v>2.4</v>
      </c>
      <c r="G321" s="2">
        <v>0.36536250000000003</v>
      </c>
      <c r="H321" s="2">
        <v>9.4</v>
      </c>
      <c r="I321" s="2"/>
      <c r="J321" s="2">
        <f t="shared" si="20"/>
        <v>8.458120000000001</v>
      </c>
      <c r="K321" s="2">
        <v>0.14000000000000001</v>
      </c>
      <c r="L321" s="2">
        <v>39.08</v>
      </c>
      <c r="M321" s="2">
        <v>0.26788230000000002</v>
      </c>
      <c r="N321" s="2">
        <v>2.66</v>
      </c>
      <c r="O321" s="2">
        <v>0.18</v>
      </c>
      <c r="P321" s="3">
        <v>0.01</v>
      </c>
      <c r="Q321" s="2">
        <v>0.05</v>
      </c>
      <c r="R321" s="2">
        <v>98.901364799999996</v>
      </c>
      <c r="S321" s="1"/>
      <c r="T321" s="1"/>
      <c r="U321" s="1"/>
      <c r="V321" s="1"/>
      <c r="W321" s="1"/>
      <c r="X321" s="1"/>
      <c r="Y321" s="1"/>
      <c r="Z321" s="1">
        <v>13.5</v>
      </c>
      <c r="AA321" s="1">
        <v>83</v>
      </c>
      <c r="AB321" s="1">
        <v>2500</v>
      </c>
      <c r="AC321" s="1">
        <v>108</v>
      </c>
      <c r="AD321" s="1">
        <v>2105</v>
      </c>
      <c r="AE321" s="1">
        <v>33</v>
      </c>
      <c r="AF321" s="1">
        <v>69</v>
      </c>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v>2.56</v>
      </c>
      <c r="BE321" s="1">
        <v>4.03</v>
      </c>
      <c r="BF321" s="1"/>
      <c r="BG321" s="1">
        <v>2.0499999999999998</v>
      </c>
      <c r="BH321" s="1">
        <v>0.37</v>
      </c>
      <c r="BI321" s="1">
        <v>0.11</v>
      </c>
      <c r="BJ321" s="1"/>
      <c r="BK321" s="1">
        <v>7.0000000000000007E-2</v>
      </c>
      <c r="BP321" s="9">
        <v>0.36</v>
      </c>
      <c r="BQ321" s="9">
        <v>0.06</v>
      </c>
    </row>
    <row r="322" spans="2:69" ht="12.75">
      <c r="B322" s="5" t="s">
        <v>1045</v>
      </c>
      <c r="C322" s="4" t="s">
        <v>799</v>
      </c>
      <c r="D322" s="2">
        <v>46.45</v>
      </c>
      <c r="E322" s="2">
        <v>0.15</v>
      </c>
      <c r="F322" s="2">
        <v>3.11</v>
      </c>
      <c r="G322" s="2">
        <v>0.39313005000000001</v>
      </c>
      <c r="H322" s="2">
        <v>8.8000000000000007</v>
      </c>
      <c r="I322" s="2"/>
      <c r="J322" s="2">
        <f t="shared" si="20"/>
        <v>7.9182400000000008</v>
      </c>
      <c r="K322" s="2">
        <v>0.13</v>
      </c>
      <c r="L322" s="2">
        <v>37.9</v>
      </c>
      <c r="M322" s="2">
        <v>0.25961040000000002</v>
      </c>
      <c r="N322" s="2">
        <v>3.04</v>
      </c>
      <c r="O322" s="2">
        <v>0.3</v>
      </c>
      <c r="P322" s="3">
        <v>0.01</v>
      </c>
      <c r="Q322" s="2">
        <v>0.04</v>
      </c>
      <c r="R322" s="2">
        <v>99.700980449999989</v>
      </c>
      <c r="S322" s="1"/>
      <c r="T322" s="1"/>
      <c r="U322" s="1"/>
      <c r="V322" s="1"/>
      <c r="W322" s="1"/>
      <c r="X322" s="1"/>
      <c r="Y322" s="1"/>
      <c r="Z322" s="1">
        <v>14.8</v>
      </c>
      <c r="AA322" s="1">
        <v>78</v>
      </c>
      <c r="AB322" s="1">
        <v>2690</v>
      </c>
      <c r="AC322" s="1">
        <v>104</v>
      </c>
      <c r="AD322" s="1">
        <v>2040</v>
      </c>
      <c r="AE322" s="1">
        <v>19</v>
      </c>
      <c r="AF322" s="1">
        <v>92</v>
      </c>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v>0.87</v>
      </c>
      <c r="BE322" s="1">
        <v>1.54</v>
      </c>
      <c r="BF322" s="1"/>
      <c r="BG322" s="1">
        <v>1.08</v>
      </c>
      <c r="BH322" s="1">
        <v>0.3</v>
      </c>
      <c r="BI322" s="1">
        <v>0.1</v>
      </c>
      <c r="BJ322" s="1"/>
      <c r="BK322" s="1">
        <v>0.08</v>
      </c>
      <c r="BP322" s="9">
        <v>0.44</v>
      </c>
      <c r="BQ322" s="9">
        <v>0.08</v>
      </c>
    </row>
    <row r="323" spans="2:69" ht="12.75">
      <c r="B323" s="5" t="s">
        <v>1044</v>
      </c>
      <c r="C323" s="4" t="s">
        <v>801</v>
      </c>
      <c r="D323" s="2">
        <v>44.95</v>
      </c>
      <c r="E323" s="2">
        <v>0.05</v>
      </c>
      <c r="F323" s="2">
        <v>1.96</v>
      </c>
      <c r="G323" s="2">
        <v>0.33613350000000003</v>
      </c>
      <c r="H323" s="2">
        <v>8.94</v>
      </c>
      <c r="I323" s="2"/>
      <c r="J323" s="2">
        <f t="shared" si="20"/>
        <v>8.0442119999999999</v>
      </c>
      <c r="K323" s="2">
        <v>0.14000000000000001</v>
      </c>
      <c r="L323" s="2">
        <v>40.43</v>
      </c>
      <c r="M323" s="2">
        <v>0.25451999999999997</v>
      </c>
      <c r="N323" s="2">
        <v>2.38</v>
      </c>
      <c r="O323" s="2">
        <v>0.1</v>
      </c>
      <c r="P323" s="3">
        <v>0.01</v>
      </c>
      <c r="Q323" s="2">
        <v>0.05</v>
      </c>
      <c r="R323" s="2">
        <v>98.704865499999997</v>
      </c>
      <c r="S323" s="1"/>
      <c r="T323" s="1"/>
      <c r="U323" s="1"/>
      <c r="V323" s="1"/>
      <c r="W323" s="1"/>
      <c r="X323" s="1"/>
      <c r="Y323" s="1"/>
      <c r="Z323" s="1">
        <v>13.2</v>
      </c>
      <c r="AA323" s="1">
        <v>65</v>
      </c>
      <c r="AB323" s="1">
        <v>2300</v>
      </c>
      <c r="AC323" s="1">
        <v>108</v>
      </c>
      <c r="AD323" s="1">
        <v>2000</v>
      </c>
      <c r="AE323" s="1">
        <v>26</v>
      </c>
      <c r="AF323" s="1">
        <v>66</v>
      </c>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v>0.33</v>
      </c>
      <c r="BE323" s="1">
        <v>0.4</v>
      </c>
      <c r="BF323" s="1"/>
      <c r="BG323" s="1"/>
      <c r="BH323" s="1">
        <v>0.09</v>
      </c>
      <c r="BI323" s="1">
        <v>0.03</v>
      </c>
      <c r="BJ323" s="1"/>
      <c r="BK323" s="1">
        <v>0.03</v>
      </c>
      <c r="BP323" s="9">
        <v>0.24</v>
      </c>
      <c r="BQ323" s="9">
        <v>0.04</v>
      </c>
    </row>
    <row r="324" spans="2:69" ht="12.75">
      <c r="B324" s="5" t="s">
        <v>1043</v>
      </c>
      <c r="C324" s="4" t="s">
        <v>799</v>
      </c>
      <c r="D324" s="2">
        <v>43.95</v>
      </c>
      <c r="E324" s="2">
        <v>0.05</v>
      </c>
      <c r="F324" s="2">
        <v>1.61</v>
      </c>
      <c r="G324" s="2">
        <v>0.32736480000000001</v>
      </c>
      <c r="H324" s="2">
        <v>9.5</v>
      </c>
      <c r="I324" s="2"/>
      <c r="J324" s="2">
        <f t="shared" si="20"/>
        <v>8.5480999999999998</v>
      </c>
      <c r="K324" s="2">
        <v>0.14000000000000001</v>
      </c>
      <c r="L324" s="2">
        <v>46.65</v>
      </c>
      <c r="M324" s="2">
        <v>0.2946069</v>
      </c>
      <c r="N324" s="2">
        <v>1.6</v>
      </c>
      <c r="O324" s="2">
        <v>0.1</v>
      </c>
      <c r="P324" s="3">
        <v>0.01</v>
      </c>
      <c r="Q324" s="2">
        <v>0.05</v>
      </c>
      <c r="R324" s="2">
        <v>103.33007169999999</v>
      </c>
      <c r="S324" s="1"/>
      <c r="T324" s="1"/>
      <c r="U324" s="1"/>
      <c r="V324" s="1"/>
      <c r="W324" s="1"/>
      <c r="X324" s="1"/>
      <c r="Y324" s="1"/>
      <c r="Z324" s="1">
        <v>9.4</v>
      </c>
      <c r="AA324" s="1">
        <v>51</v>
      </c>
      <c r="AB324" s="1">
        <v>2240</v>
      </c>
      <c r="AC324" s="1">
        <v>118</v>
      </c>
      <c r="AD324" s="1">
        <v>2315</v>
      </c>
      <c r="AE324" s="1">
        <v>14</v>
      </c>
      <c r="AF324" s="1">
        <v>68</v>
      </c>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v>0.72</v>
      </c>
      <c r="BE324" s="1">
        <v>0.71</v>
      </c>
      <c r="BF324" s="1"/>
      <c r="BG324" s="1"/>
      <c r="BH324" s="1">
        <v>0.06</v>
      </c>
      <c r="BI324" s="1">
        <v>0.02</v>
      </c>
      <c r="BJ324" s="1"/>
      <c r="BK324" s="1">
        <v>0.01</v>
      </c>
      <c r="BP324" s="9">
        <v>0.19</v>
      </c>
      <c r="BQ324" s="9">
        <v>0.03</v>
      </c>
    </row>
    <row r="325" spans="2:69" ht="12.75">
      <c r="B325" s="5" t="s">
        <v>1042</v>
      </c>
      <c r="C325" s="4" t="s">
        <v>799</v>
      </c>
      <c r="D325" s="2">
        <v>44.75</v>
      </c>
      <c r="E325" s="2">
        <v>0.15</v>
      </c>
      <c r="F325" s="2">
        <v>2</v>
      </c>
      <c r="G325" s="2">
        <v>0.321519</v>
      </c>
      <c r="H325" s="2">
        <v>9.64</v>
      </c>
      <c r="I325" s="2"/>
      <c r="J325" s="2">
        <f t="shared" si="20"/>
        <v>8.6740720000000007</v>
      </c>
      <c r="K325" s="2">
        <v>0.16</v>
      </c>
      <c r="L325" s="2">
        <v>41.72</v>
      </c>
      <c r="M325" s="2">
        <v>0.2602467</v>
      </c>
      <c r="N325" s="2">
        <v>1.47</v>
      </c>
      <c r="O325" s="2">
        <v>0.22</v>
      </c>
      <c r="P325" s="3">
        <v>0.04</v>
      </c>
      <c r="Q325" s="2">
        <v>0.06</v>
      </c>
      <c r="R325" s="2">
        <v>99.825837699999994</v>
      </c>
      <c r="S325" s="1"/>
      <c r="T325" s="1"/>
      <c r="U325" s="1"/>
      <c r="V325" s="1"/>
      <c r="W325" s="1"/>
      <c r="X325" s="1"/>
      <c r="Y325" s="1"/>
      <c r="Z325" s="1">
        <v>8</v>
      </c>
      <c r="AA325" s="1">
        <v>45</v>
      </c>
      <c r="AB325" s="1">
        <v>2200</v>
      </c>
      <c r="AC325" s="1">
        <v>110</v>
      </c>
      <c r="AD325" s="1">
        <v>2045</v>
      </c>
      <c r="AE325" s="1">
        <v>10</v>
      </c>
      <c r="AF325" s="1">
        <v>80</v>
      </c>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v>1.99</v>
      </c>
      <c r="BE325" s="1">
        <v>4.59</v>
      </c>
      <c r="BF325" s="1"/>
      <c r="BG325" s="1">
        <v>3.2</v>
      </c>
      <c r="BH325" s="1">
        <v>0.74</v>
      </c>
      <c r="BI325" s="1">
        <v>0.21</v>
      </c>
      <c r="BJ325" s="1"/>
      <c r="BK325" s="1">
        <v>0.11</v>
      </c>
      <c r="BP325" s="9">
        <v>0.23</v>
      </c>
      <c r="BQ325" s="9">
        <v>0.04</v>
      </c>
    </row>
    <row r="326" spans="2:69" ht="12.75">
      <c r="B326" s="5" t="s">
        <v>1041</v>
      </c>
      <c r="C326" s="4" t="s">
        <v>799</v>
      </c>
      <c r="D326" s="2">
        <v>44.29</v>
      </c>
      <c r="E326" s="2">
        <v>0.09</v>
      </c>
      <c r="F326" s="2">
        <v>1.21</v>
      </c>
      <c r="G326" s="2">
        <v>0.38509207500000003</v>
      </c>
      <c r="H326" s="2">
        <v>8.19</v>
      </c>
      <c r="I326" s="2"/>
      <c r="J326" s="2">
        <f t="shared" si="20"/>
        <v>7.3693619999999997</v>
      </c>
      <c r="K326" s="2">
        <v>0.12</v>
      </c>
      <c r="L326" s="2">
        <v>45</v>
      </c>
      <c r="M326" s="2">
        <v>0.29842469999999999</v>
      </c>
      <c r="N326" s="2">
        <v>0.98</v>
      </c>
      <c r="O326" s="2">
        <v>7.0000000000000007E-2</v>
      </c>
      <c r="P326" s="3">
        <v>0.04</v>
      </c>
      <c r="Q326" s="2">
        <v>0.04</v>
      </c>
      <c r="R326" s="2">
        <v>99.892878774999986</v>
      </c>
      <c r="S326" s="1"/>
      <c r="T326" s="1"/>
      <c r="U326" s="1"/>
      <c r="V326" s="1"/>
      <c r="W326" s="1"/>
      <c r="X326" s="1"/>
      <c r="Y326" s="1"/>
      <c r="Z326" s="1">
        <v>6.4</v>
      </c>
      <c r="AA326" s="1">
        <v>42</v>
      </c>
      <c r="AB326" s="1">
        <v>2635</v>
      </c>
      <c r="AC326" s="1">
        <v>115</v>
      </c>
      <c r="AD326" s="1">
        <v>2345</v>
      </c>
      <c r="AE326" s="1">
        <v>8</v>
      </c>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v>2.72</v>
      </c>
      <c r="BE326" s="1">
        <v>4.71</v>
      </c>
      <c r="BF326" s="1"/>
      <c r="BG326" s="1">
        <v>1.79</v>
      </c>
      <c r="BH326" s="1">
        <v>0.37</v>
      </c>
      <c r="BI326" s="1">
        <v>0.09</v>
      </c>
      <c r="BJ326" s="1"/>
      <c r="BK326" s="1">
        <v>0.04</v>
      </c>
      <c r="BP326" s="9">
        <v>0.11</v>
      </c>
      <c r="BQ326" s="9">
        <v>0.01</v>
      </c>
    </row>
    <row r="327" spans="2:69" ht="12.75">
      <c r="B327" s="5" t="s">
        <v>1040</v>
      </c>
      <c r="C327" s="4" t="s">
        <v>799</v>
      </c>
      <c r="D327" s="2">
        <v>43.93</v>
      </c>
      <c r="E327" s="2">
        <v>0.15</v>
      </c>
      <c r="F327" s="2">
        <v>3.61</v>
      </c>
      <c r="G327" s="2">
        <v>0.36170887499999999</v>
      </c>
      <c r="H327" s="2">
        <v>9.1</v>
      </c>
      <c r="I327" s="2"/>
      <c r="J327" s="2">
        <f t="shared" si="20"/>
        <v>8.1881800000000009</v>
      </c>
      <c r="K327" s="2">
        <v>0.14000000000000001</v>
      </c>
      <c r="L327" s="2">
        <v>39.5</v>
      </c>
      <c r="M327" s="2">
        <v>0.2468844</v>
      </c>
      <c r="N327" s="2">
        <v>2.79</v>
      </c>
      <c r="O327" s="2">
        <v>0.26</v>
      </c>
      <c r="P327" s="3">
        <v>0.04</v>
      </c>
      <c r="Q327" s="2">
        <v>0.1</v>
      </c>
      <c r="R327" s="2">
        <v>99.316773275000017</v>
      </c>
      <c r="S327" s="1"/>
      <c r="T327" s="1"/>
      <c r="U327" s="1"/>
      <c r="V327" s="1"/>
      <c r="W327" s="1"/>
      <c r="X327" s="1"/>
      <c r="Y327" s="1"/>
      <c r="Z327" s="1">
        <v>15.1</v>
      </c>
      <c r="AA327" s="1">
        <v>84</v>
      </c>
      <c r="AB327" s="1">
        <v>2475</v>
      </c>
      <c r="AC327" s="1">
        <v>106</v>
      </c>
      <c r="AD327" s="1">
        <v>1940</v>
      </c>
      <c r="AE327" s="1">
        <v>23</v>
      </c>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v>2.11</v>
      </c>
      <c r="BE327" s="1">
        <v>3.59</v>
      </c>
      <c r="BF327" s="1"/>
      <c r="BG327" s="1"/>
      <c r="BH327" s="1">
        <v>0.44</v>
      </c>
      <c r="BI327" s="1">
        <v>0.14000000000000001</v>
      </c>
      <c r="BJ327" s="1"/>
      <c r="BK327" s="1">
        <v>0.1</v>
      </c>
      <c r="BP327" s="9">
        <v>0.69</v>
      </c>
      <c r="BQ327" s="9">
        <v>0.12</v>
      </c>
    </row>
    <row r="328" spans="2:69" ht="12.75">
      <c r="B328" s="5" t="s">
        <v>1039</v>
      </c>
      <c r="C328" s="4" t="s">
        <v>799</v>
      </c>
      <c r="D328" s="2">
        <v>44.36</v>
      </c>
      <c r="E328" s="2">
        <v>0.06</v>
      </c>
      <c r="F328" s="2">
        <v>1.18</v>
      </c>
      <c r="G328" s="2">
        <v>0.46766400000000002</v>
      </c>
      <c r="H328" s="2">
        <v>7.8</v>
      </c>
      <c r="I328" s="2"/>
      <c r="J328" s="2">
        <f t="shared" si="20"/>
        <v>7.01844</v>
      </c>
      <c r="K328" s="2">
        <v>0.11</v>
      </c>
      <c r="L328" s="2">
        <v>44.75</v>
      </c>
      <c r="M328" s="2">
        <v>0.30033359999999998</v>
      </c>
      <c r="N328" s="2">
        <v>0.78</v>
      </c>
      <c r="O328" s="2">
        <v>0.1</v>
      </c>
      <c r="P328" s="3">
        <v>0.02</v>
      </c>
      <c r="Q328" s="2">
        <v>0.04</v>
      </c>
      <c r="R328" s="2">
        <v>99.186437600000019</v>
      </c>
      <c r="S328" s="1"/>
      <c r="T328" s="1"/>
      <c r="U328" s="1"/>
      <c r="V328" s="1"/>
      <c r="W328" s="1"/>
      <c r="X328" s="1"/>
      <c r="Y328" s="1"/>
      <c r="Z328" s="1"/>
      <c r="AA328" s="1">
        <v>41</v>
      </c>
      <c r="AB328" s="1">
        <v>3200</v>
      </c>
      <c r="AC328" s="1">
        <v>104</v>
      </c>
      <c r="AD328" s="1">
        <v>2360</v>
      </c>
      <c r="AE328" s="1">
        <v>11</v>
      </c>
      <c r="AF328" s="1">
        <v>53</v>
      </c>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v>1.29</v>
      </c>
      <c r="BE328" s="1">
        <v>1.5</v>
      </c>
      <c r="BF328" s="1"/>
      <c r="BG328" s="1"/>
      <c r="BH328" s="1">
        <v>0.11</v>
      </c>
      <c r="BI328" s="1">
        <v>0.03</v>
      </c>
      <c r="BJ328" s="1"/>
      <c r="BK328" s="1">
        <v>0.02</v>
      </c>
      <c r="BP328" s="9">
        <v>0.1</v>
      </c>
      <c r="BQ328" s="9">
        <v>0.02</v>
      </c>
    </row>
    <row r="329" spans="2:69" ht="12.75">
      <c r="B329" s="5" t="s">
        <v>1038</v>
      </c>
      <c r="C329" s="4" t="s">
        <v>801</v>
      </c>
      <c r="D329" s="2">
        <v>44.84</v>
      </c>
      <c r="E329" s="2">
        <v>0.16</v>
      </c>
      <c r="F329" s="2">
        <v>3</v>
      </c>
      <c r="G329" s="2">
        <v>0.34344075000000002</v>
      </c>
      <c r="H329" s="2">
        <v>8.93</v>
      </c>
      <c r="I329" s="2"/>
      <c r="J329" s="2">
        <f t="shared" si="20"/>
        <v>8.0352139999999999</v>
      </c>
      <c r="K329" s="2">
        <v>0.13</v>
      </c>
      <c r="L329" s="2">
        <v>38.200000000000003</v>
      </c>
      <c r="M329" s="2">
        <v>0.17752770000000001</v>
      </c>
      <c r="N329" s="2">
        <v>3.26</v>
      </c>
      <c r="O329" s="2">
        <v>0.34</v>
      </c>
      <c r="P329" s="3">
        <v>0.03</v>
      </c>
      <c r="Q329" s="2">
        <v>0.03</v>
      </c>
      <c r="R329" s="2">
        <v>98.546182450000003</v>
      </c>
      <c r="S329" s="1"/>
      <c r="T329" s="1"/>
      <c r="U329" s="1"/>
      <c r="V329" s="1"/>
      <c r="W329" s="1"/>
      <c r="X329" s="1"/>
      <c r="Y329" s="1"/>
      <c r="Z329" s="1"/>
      <c r="AA329" s="1">
        <v>80</v>
      </c>
      <c r="AB329" s="1">
        <v>2350</v>
      </c>
      <c r="AC329" s="1">
        <v>99</v>
      </c>
      <c r="AD329" s="1">
        <v>1395</v>
      </c>
      <c r="AE329" s="1">
        <v>19</v>
      </c>
      <c r="AF329" s="1">
        <v>52</v>
      </c>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row>
    <row r="330" spans="2:69" ht="12.75">
      <c r="B330" s="5" t="s">
        <v>1037</v>
      </c>
      <c r="C330" s="4" t="s">
        <v>801</v>
      </c>
      <c r="D330" s="2">
        <v>44.36</v>
      </c>
      <c r="E330" s="2">
        <v>0.11</v>
      </c>
      <c r="F330" s="2">
        <v>2.1</v>
      </c>
      <c r="G330" s="2">
        <v>0.42382049999999999</v>
      </c>
      <c r="H330" s="2">
        <v>8.4600000000000009</v>
      </c>
      <c r="I330" s="2"/>
      <c r="J330" s="2">
        <f t="shared" si="20"/>
        <v>7.6123080000000014</v>
      </c>
      <c r="K330" s="2">
        <v>0.12</v>
      </c>
      <c r="L330" s="2">
        <v>41</v>
      </c>
      <c r="M330" s="2">
        <v>0.27615420000000002</v>
      </c>
      <c r="N330" s="2">
        <v>2.75</v>
      </c>
      <c r="O330" s="2">
        <v>0.18</v>
      </c>
      <c r="P330" s="3">
        <v>0.02</v>
      </c>
      <c r="Q330" s="2">
        <v>0.03</v>
      </c>
      <c r="R330" s="2">
        <v>98.982282699999999</v>
      </c>
      <c r="S330" s="1"/>
      <c r="T330" s="1"/>
      <c r="U330" s="1"/>
      <c r="V330" s="1"/>
      <c r="W330" s="1"/>
      <c r="X330" s="1"/>
      <c r="Y330" s="1"/>
      <c r="Z330" s="1"/>
      <c r="AA330" s="1">
        <v>67</v>
      </c>
      <c r="AB330" s="1">
        <v>2900</v>
      </c>
      <c r="AC330" s="1">
        <v>101</v>
      </c>
      <c r="AD330" s="1">
        <v>2170</v>
      </c>
      <c r="AE330" s="1">
        <v>21</v>
      </c>
      <c r="AF330" s="1">
        <v>58</v>
      </c>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row>
    <row r="331" spans="2:69" ht="12.75">
      <c r="B331" s="5" t="s">
        <v>1036</v>
      </c>
      <c r="C331" s="4" t="s">
        <v>801</v>
      </c>
      <c r="D331" s="2">
        <v>43.75</v>
      </c>
      <c r="E331" s="2">
        <v>0.08</v>
      </c>
      <c r="F331" s="2">
        <v>1.1000000000000001</v>
      </c>
      <c r="G331" s="2">
        <v>0.38289990000000002</v>
      </c>
      <c r="H331" s="2">
        <v>9.01</v>
      </c>
      <c r="I331" s="2"/>
      <c r="J331" s="2">
        <f t="shared" si="20"/>
        <v>8.1071980000000003</v>
      </c>
      <c r="K331" s="2">
        <v>0.13</v>
      </c>
      <c r="L331" s="2">
        <v>43.88</v>
      </c>
      <c r="M331" s="2">
        <v>0.31178699999999998</v>
      </c>
      <c r="N331" s="2">
        <v>1.18</v>
      </c>
      <c r="O331" s="2">
        <v>0.08</v>
      </c>
      <c r="P331" s="3">
        <v>0.01</v>
      </c>
      <c r="Q331" s="2">
        <v>0.03</v>
      </c>
      <c r="R331" s="2">
        <v>99.041884899999985</v>
      </c>
      <c r="S331" s="1"/>
      <c r="T331" s="1"/>
      <c r="U331" s="1"/>
      <c r="V331" s="1"/>
      <c r="W331" s="1"/>
      <c r="X331" s="1"/>
      <c r="Y331" s="1"/>
      <c r="Z331" s="1"/>
      <c r="AA331" s="1">
        <v>37</v>
      </c>
      <c r="AB331" s="1">
        <v>2620</v>
      </c>
      <c r="AC331" s="1">
        <v>111</v>
      </c>
      <c r="AD331" s="1">
        <v>2450</v>
      </c>
      <c r="AE331" s="1">
        <v>6</v>
      </c>
      <c r="AF331" s="1">
        <v>58</v>
      </c>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row>
    <row r="332" spans="2:69" ht="12.75">
      <c r="B332" s="5" t="s">
        <v>1035</v>
      </c>
      <c r="C332" s="4" t="s">
        <v>801</v>
      </c>
      <c r="D332" s="2">
        <v>42.84</v>
      </c>
      <c r="E332" s="2"/>
      <c r="F332" s="2">
        <v>1.34</v>
      </c>
      <c r="G332" s="2"/>
      <c r="H332" s="2">
        <v>0.78</v>
      </c>
      <c r="I332" s="2">
        <v>7.7</v>
      </c>
      <c r="J332" s="2">
        <f t="shared" si="20"/>
        <v>8.4018440000000005</v>
      </c>
      <c r="K332" s="2">
        <v>0.21</v>
      </c>
      <c r="L332" s="2">
        <v>44.17</v>
      </c>
      <c r="M332" s="2"/>
      <c r="N332" s="2">
        <v>1.38</v>
      </c>
      <c r="O332" s="2">
        <v>0.4</v>
      </c>
      <c r="P332" s="3">
        <v>0.02</v>
      </c>
      <c r="Q332" s="2"/>
      <c r="R332" s="2">
        <v>98.761844000000025</v>
      </c>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row>
    <row r="333" spans="2:69" ht="12.75">
      <c r="B333" s="5" t="s">
        <v>1034</v>
      </c>
      <c r="C333" s="4" t="s">
        <v>801</v>
      </c>
      <c r="D333" s="2">
        <v>44.95</v>
      </c>
      <c r="E333" s="2">
        <v>0.5</v>
      </c>
      <c r="F333" s="2">
        <v>1</v>
      </c>
      <c r="G333" s="2">
        <v>0.30398160000000002</v>
      </c>
      <c r="H333" s="2">
        <v>2.96</v>
      </c>
      <c r="I333" s="2">
        <v>6.52</v>
      </c>
      <c r="J333" s="2">
        <f t="shared" si="20"/>
        <v>9.183408</v>
      </c>
      <c r="K333" s="2">
        <v>0.18</v>
      </c>
      <c r="L333" s="2">
        <v>46</v>
      </c>
      <c r="M333" s="2">
        <v>0.26660970000000001</v>
      </c>
      <c r="N333" s="2">
        <v>1.4</v>
      </c>
      <c r="O333" s="2">
        <v>0.1</v>
      </c>
      <c r="P333" s="3"/>
      <c r="Q333" s="2"/>
      <c r="R333" s="2">
        <v>103.8839993</v>
      </c>
      <c r="S333" s="1"/>
      <c r="T333" s="1"/>
      <c r="U333" s="1"/>
      <c r="V333" s="1"/>
      <c r="W333" s="1"/>
      <c r="X333" s="1"/>
      <c r="Y333" s="1"/>
      <c r="Z333" s="1"/>
      <c r="AA333" s="1"/>
      <c r="AB333" s="1">
        <v>2080</v>
      </c>
      <c r="AC333" s="1"/>
      <c r="AD333" s="1">
        <v>2095</v>
      </c>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row>
    <row r="334" spans="2:69" ht="12.75">
      <c r="B334" s="5" t="s">
        <v>1033</v>
      </c>
      <c r="C334" s="4" t="s">
        <v>801</v>
      </c>
      <c r="D334" s="2">
        <v>45</v>
      </c>
      <c r="E334" s="2"/>
      <c r="F334" s="2">
        <v>3</v>
      </c>
      <c r="G334" s="2">
        <v>0.35220945000000003</v>
      </c>
      <c r="H334" s="2">
        <v>3.73</v>
      </c>
      <c r="I334" s="2">
        <v>5.65</v>
      </c>
      <c r="J334" s="2">
        <f t="shared" si="20"/>
        <v>9.0062540000000002</v>
      </c>
      <c r="K334" s="2">
        <v>0.15</v>
      </c>
      <c r="L334" s="2">
        <v>38.5</v>
      </c>
      <c r="M334" s="2">
        <v>0.2411577</v>
      </c>
      <c r="N334" s="2">
        <v>3.4</v>
      </c>
      <c r="O334" s="2">
        <v>0.4</v>
      </c>
      <c r="P334" s="3">
        <v>0.03</v>
      </c>
      <c r="Q334" s="2"/>
      <c r="R334" s="2">
        <v>100.07962115000001</v>
      </c>
      <c r="S334" s="1"/>
      <c r="T334" s="1"/>
      <c r="U334" s="1"/>
      <c r="V334" s="1"/>
      <c r="W334" s="1"/>
      <c r="X334" s="1"/>
      <c r="Y334" s="1"/>
      <c r="Z334" s="1"/>
      <c r="AA334" s="1"/>
      <c r="AB334" s="1">
        <v>2410</v>
      </c>
      <c r="AC334" s="1"/>
      <c r="AD334" s="1">
        <v>1895</v>
      </c>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row>
    <row r="335" spans="2:69" ht="12.75">
      <c r="B335" s="5" t="s">
        <v>1032</v>
      </c>
      <c r="C335" s="4" t="s">
        <v>801</v>
      </c>
      <c r="D335" s="2">
        <v>42.8</v>
      </c>
      <c r="E335" s="2">
        <v>0.3</v>
      </c>
      <c r="F335" s="2">
        <v>2.2000000000000002</v>
      </c>
      <c r="G335" s="2">
        <v>0.35220945000000003</v>
      </c>
      <c r="H335" s="2">
        <v>3.92</v>
      </c>
      <c r="I335" s="2">
        <v>5.21</v>
      </c>
      <c r="J335" s="2">
        <f t="shared" si="20"/>
        <v>8.7372160000000001</v>
      </c>
      <c r="K335" s="2">
        <v>0.15</v>
      </c>
      <c r="L335" s="2">
        <v>44.2</v>
      </c>
      <c r="M335" s="2">
        <v>0.2748816</v>
      </c>
      <c r="N335" s="2">
        <v>1.6</v>
      </c>
      <c r="O335" s="2">
        <v>0.05</v>
      </c>
      <c r="P335" s="3"/>
      <c r="Q335" s="2"/>
      <c r="R335" s="2">
        <v>100.66430705000001</v>
      </c>
      <c r="S335" s="1"/>
      <c r="T335" s="1"/>
      <c r="U335" s="1"/>
      <c r="V335" s="1"/>
      <c r="W335" s="1"/>
      <c r="X335" s="1"/>
      <c r="Y335" s="1"/>
      <c r="Z335" s="1"/>
      <c r="AA335" s="1"/>
      <c r="AB335" s="1">
        <v>2410</v>
      </c>
      <c r="AC335" s="1"/>
      <c r="AD335" s="1">
        <v>2160</v>
      </c>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row>
    <row r="336" spans="2:69" ht="12.75">
      <c r="B336" s="5"/>
      <c r="C336" s="4"/>
      <c r="D336" s="2"/>
      <c r="E336" s="2"/>
      <c r="F336" s="2"/>
      <c r="G336" s="2"/>
      <c r="H336" s="2"/>
      <c r="I336" s="2"/>
      <c r="J336" s="2"/>
      <c r="K336" s="2"/>
      <c r="L336" s="2"/>
      <c r="M336" s="2"/>
      <c r="N336" s="2"/>
      <c r="O336" s="2"/>
      <c r="P336" s="3"/>
      <c r="Q336" s="2"/>
      <c r="R336" s="2"/>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row>
    <row r="337" spans="1:69" ht="12.75">
      <c r="A337" s="7" t="s">
        <v>1031</v>
      </c>
      <c r="B337" s="5" t="s">
        <v>1030</v>
      </c>
      <c r="C337" s="4" t="s">
        <v>801</v>
      </c>
      <c r="D337" s="2">
        <v>43.86</v>
      </c>
      <c r="E337" s="2">
        <v>0.23</v>
      </c>
      <c r="F337" s="2">
        <v>2.31</v>
      </c>
      <c r="G337" s="2">
        <v>0.29959724999999998</v>
      </c>
      <c r="H337" s="2">
        <v>10.1</v>
      </c>
      <c r="I337" s="2"/>
      <c r="J337" s="2">
        <f t="shared" ref="J337:J346" si="21">(0.8998*H337)+I337</f>
        <v>9.0879799999999999</v>
      </c>
      <c r="K337" s="2">
        <v>0.15</v>
      </c>
      <c r="L337" s="2">
        <v>41</v>
      </c>
      <c r="M337" s="2">
        <v>0.27106380000000002</v>
      </c>
      <c r="N337" s="2">
        <v>1.82</v>
      </c>
      <c r="O337" s="2">
        <v>0.23</v>
      </c>
      <c r="P337" s="3">
        <v>0.04</v>
      </c>
      <c r="Q337" s="2">
        <v>0.04</v>
      </c>
      <c r="R337" s="2">
        <v>99.338641050000007</v>
      </c>
      <c r="S337" s="1"/>
      <c r="T337" s="1"/>
      <c r="U337" s="1"/>
      <c r="V337" s="1"/>
      <c r="W337" s="1"/>
      <c r="X337" s="1"/>
      <c r="Y337" s="1"/>
      <c r="Z337" s="1">
        <v>12.7</v>
      </c>
      <c r="AA337" s="1">
        <v>66</v>
      </c>
      <c r="AB337" s="1">
        <v>2050</v>
      </c>
      <c r="AC337" s="1">
        <v>114</v>
      </c>
      <c r="AD337" s="1">
        <v>2130</v>
      </c>
      <c r="AE337" s="1">
        <v>9</v>
      </c>
      <c r="AF337" s="1">
        <v>79</v>
      </c>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v>1.54</v>
      </c>
      <c r="BE337" s="1">
        <v>3.91</v>
      </c>
      <c r="BF337" s="1"/>
      <c r="BG337" s="1">
        <v>2.9</v>
      </c>
      <c r="BH337" s="1">
        <v>0.81</v>
      </c>
      <c r="BI337" s="1">
        <v>0.23</v>
      </c>
      <c r="BJ337" s="1"/>
      <c r="BK337" s="1">
        <v>0.1</v>
      </c>
      <c r="BP337" s="9">
        <v>0.23</v>
      </c>
      <c r="BQ337" s="9">
        <v>0.03</v>
      </c>
    </row>
    <row r="338" spans="1:69" ht="12.75">
      <c r="B338" s="5" t="s">
        <v>1029</v>
      </c>
      <c r="C338" s="4" t="s">
        <v>801</v>
      </c>
      <c r="D338" s="2">
        <v>45.54</v>
      </c>
      <c r="E338" s="2">
        <v>7.0000000000000007E-2</v>
      </c>
      <c r="F338" s="2">
        <v>2.5</v>
      </c>
      <c r="G338" s="2">
        <v>0.40628310000000001</v>
      </c>
      <c r="H338" s="2">
        <v>8.32</v>
      </c>
      <c r="I338" s="2"/>
      <c r="J338" s="2">
        <f t="shared" si="21"/>
        <v>7.4863360000000005</v>
      </c>
      <c r="K338" s="2">
        <v>0.13</v>
      </c>
      <c r="L338" s="2">
        <v>39.840000000000003</v>
      </c>
      <c r="M338" s="2">
        <v>0.26088299999999998</v>
      </c>
      <c r="N338" s="2">
        <v>2.61</v>
      </c>
      <c r="O338" s="2">
        <v>0.16</v>
      </c>
      <c r="P338" s="3">
        <v>0.01</v>
      </c>
      <c r="Q338" s="2">
        <v>0.13</v>
      </c>
      <c r="R338" s="2">
        <v>99.143502099999992</v>
      </c>
      <c r="S338" s="1"/>
      <c r="T338" s="1"/>
      <c r="U338" s="1"/>
      <c r="V338" s="1"/>
      <c r="W338" s="1"/>
      <c r="X338" s="1"/>
      <c r="Y338" s="1"/>
      <c r="Z338" s="1">
        <v>13.1</v>
      </c>
      <c r="AA338" s="1">
        <v>70</v>
      </c>
      <c r="AB338" s="1">
        <v>2780</v>
      </c>
      <c r="AC338" s="1">
        <v>106</v>
      </c>
      <c r="AD338" s="1">
        <v>2050</v>
      </c>
      <c r="AE338" s="1">
        <v>26</v>
      </c>
      <c r="AF338" s="1">
        <v>57</v>
      </c>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v>2</v>
      </c>
      <c r="BE338" s="1">
        <v>2.31</v>
      </c>
      <c r="BF338" s="1"/>
      <c r="BG338" s="1">
        <v>0.74</v>
      </c>
      <c r="BH338" s="1">
        <v>0.19</v>
      </c>
      <c r="BI338" s="1">
        <v>0.06</v>
      </c>
      <c r="BJ338" s="1"/>
      <c r="BK338" s="1">
        <v>0.04</v>
      </c>
      <c r="BP338" s="9">
        <v>0.32</v>
      </c>
      <c r="BQ338" s="9">
        <v>0.05</v>
      </c>
    </row>
    <row r="339" spans="1:69" ht="12.75">
      <c r="B339" s="5" t="s">
        <v>1028</v>
      </c>
      <c r="C339" s="4" t="s">
        <v>801</v>
      </c>
      <c r="D339" s="2">
        <v>44.2</v>
      </c>
      <c r="E339" s="2">
        <v>0.1</v>
      </c>
      <c r="F339" s="2">
        <v>3.31</v>
      </c>
      <c r="G339" s="2">
        <v>0.37193902500000003</v>
      </c>
      <c r="H339" s="2">
        <v>9.7200000000000006</v>
      </c>
      <c r="I339" s="2"/>
      <c r="J339" s="2">
        <f t="shared" si="21"/>
        <v>8.7460560000000012</v>
      </c>
      <c r="K339" s="2">
        <v>0.14000000000000001</v>
      </c>
      <c r="L339" s="2">
        <v>39.590000000000003</v>
      </c>
      <c r="M339" s="2">
        <v>0.26088299999999998</v>
      </c>
      <c r="N339" s="2">
        <v>2.84</v>
      </c>
      <c r="O339" s="2">
        <v>0.23</v>
      </c>
      <c r="P339" s="3">
        <v>0.05</v>
      </c>
      <c r="Q339" s="2">
        <v>0.08</v>
      </c>
      <c r="R339" s="2">
        <v>99.918878025000012</v>
      </c>
      <c r="S339" s="1"/>
      <c r="T339" s="1"/>
      <c r="U339" s="1"/>
      <c r="V339" s="1"/>
      <c r="W339" s="1"/>
      <c r="X339" s="1"/>
      <c r="Y339" s="1"/>
      <c r="Z339" s="1"/>
      <c r="AA339" s="1">
        <v>76</v>
      </c>
      <c r="AB339" s="1">
        <v>2545</v>
      </c>
      <c r="AC339" s="1">
        <v>116</v>
      </c>
      <c r="AD339" s="1">
        <v>2050</v>
      </c>
      <c r="AE339" s="1">
        <v>17</v>
      </c>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row>
    <row r="340" spans="1:69" ht="12.75">
      <c r="B340" s="5" t="s">
        <v>1027</v>
      </c>
      <c r="C340" s="4" t="s">
        <v>799</v>
      </c>
      <c r="D340" s="2">
        <v>44.18</v>
      </c>
      <c r="E340" s="2">
        <v>0.11</v>
      </c>
      <c r="F340" s="2">
        <v>3.42</v>
      </c>
      <c r="G340" s="2">
        <v>0.4004373</v>
      </c>
      <c r="H340" s="2">
        <v>9.4</v>
      </c>
      <c r="I340" s="2"/>
      <c r="J340" s="2">
        <f t="shared" si="21"/>
        <v>8.458120000000001</v>
      </c>
      <c r="K340" s="2">
        <v>0.13</v>
      </c>
      <c r="L340" s="2">
        <v>39.43</v>
      </c>
      <c r="M340" s="2">
        <v>0.26470080000000001</v>
      </c>
      <c r="N340" s="2">
        <v>2.95</v>
      </c>
      <c r="O340" s="2">
        <v>0.18</v>
      </c>
      <c r="P340" s="3">
        <v>0.01</v>
      </c>
      <c r="Q340" s="2">
        <v>0.04</v>
      </c>
      <c r="R340" s="2">
        <v>99.573258100000004</v>
      </c>
      <c r="S340" s="1"/>
      <c r="T340" s="1"/>
      <c r="U340" s="1"/>
      <c r="V340" s="1"/>
      <c r="W340" s="1"/>
      <c r="X340" s="1"/>
      <c r="Y340" s="1"/>
      <c r="Z340" s="1">
        <v>13.9</v>
      </c>
      <c r="AA340" s="1">
        <v>81</v>
      </c>
      <c r="AB340" s="1">
        <v>2740</v>
      </c>
      <c r="AC340" s="1">
        <v>111</v>
      </c>
      <c r="AD340" s="1">
        <v>2080</v>
      </c>
      <c r="AE340" s="1">
        <v>19</v>
      </c>
      <c r="AF340" s="1">
        <v>112</v>
      </c>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v>2.0099999999999998</v>
      </c>
      <c r="BE340" s="1">
        <v>2.98</v>
      </c>
      <c r="BF340" s="1"/>
      <c r="BG340" s="1">
        <v>1.45</v>
      </c>
      <c r="BH340" s="1">
        <v>0.33</v>
      </c>
      <c r="BI340" s="1">
        <v>0.09</v>
      </c>
      <c r="BJ340" s="1"/>
      <c r="BK340" s="1">
        <v>7.0000000000000007E-2</v>
      </c>
      <c r="BP340" s="9">
        <v>0.41</v>
      </c>
      <c r="BQ340" s="9">
        <v>7.0000000000000007E-2</v>
      </c>
    </row>
    <row r="341" spans="1:69" ht="12.75">
      <c r="B341" s="5" t="s">
        <v>1026</v>
      </c>
      <c r="C341" s="4" t="s">
        <v>799</v>
      </c>
      <c r="D341" s="2">
        <v>45.93</v>
      </c>
      <c r="E341" s="2">
        <v>0.17</v>
      </c>
      <c r="F341" s="2">
        <v>3.8</v>
      </c>
      <c r="G341" s="2">
        <v>0.42089760000000004</v>
      </c>
      <c r="H341" s="2">
        <v>11.22</v>
      </c>
      <c r="I341" s="2"/>
      <c r="J341" s="2">
        <f t="shared" si="21"/>
        <v>10.095756000000002</v>
      </c>
      <c r="K341" s="2">
        <v>0.16</v>
      </c>
      <c r="L341" s="2">
        <v>35.25</v>
      </c>
      <c r="M341" s="2">
        <v>0.1985256</v>
      </c>
      <c r="N341" s="2">
        <v>3.26</v>
      </c>
      <c r="O341" s="2">
        <v>0.22</v>
      </c>
      <c r="P341" s="3">
        <v>0.04</v>
      </c>
      <c r="Q341" s="2">
        <v>0.04</v>
      </c>
      <c r="R341" s="2">
        <v>99.585179200000013</v>
      </c>
      <c r="S341" s="1"/>
      <c r="T341" s="1"/>
      <c r="U341" s="1"/>
      <c r="V341" s="1"/>
      <c r="W341" s="1"/>
      <c r="X341" s="1"/>
      <c r="Y341" s="1"/>
      <c r="Z341" s="1">
        <v>15.7</v>
      </c>
      <c r="AA341" s="1">
        <v>91</v>
      </c>
      <c r="AB341" s="1">
        <v>2880</v>
      </c>
      <c r="AC341" s="1">
        <v>106</v>
      </c>
      <c r="AD341" s="1">
        <v>1560</v>
      </c>
      <c r="AE341" s="1">
        <v>14</v>
      </c>
      <c r="AF341" s="1">
        <v>124</v>
      </c>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v>1.6</v>
      </c>
      <c r="BE341" s="1">
        <v>3.43</v>
      </c>
      <c r="BF341" s="1"/>
      <c r="BG341" s="1">
        <v>2.09</v>
      </c>
      <c r="BH341" s="1">
        <v>0.56999999999999995</v>
      </c>
      <c r="BI341" s="1">
        <v>0.17</v>
      </c>
      <c r="BJ341" s="1"/>
      <c r="BK341" s="1">
        <v>0.09</v>
      </c>
      <c r="BP341" s="9">
        <v>0.42</v>
      </c>
      <c r="BQ341" s="9">
        <v>7.0000000000000007E-2</v>
      </c>
    </row>
    <row r="342" spans="1:69" ht="12.75">
      <c r="B342" s="5" t="s">
        <v>1025</v>
      </c>
      <c r="C342" s="4" t="s">
        <v>799</v>
      </c>
      <c r="D342" s="2">
        <v>45.54</v>
      </c>
      <c r="E342" s="2">
        <v>0.11</v>
      </c>
      <c r="F342" s="2">
        <v>3.88</v>
      </c>
      <c r="G342" s="2">
        <v>0.43989644999999999</v>
      </c>
      <c r="H342" s="2">
        <v>9.4</v>
      </c>
      <c r="I342" s="2"/>
      <c r="J342" s="2">
        <f t="shared" si="21"/>
        <v>8.458120000000001</v>
      </c>
      <c r="K342" s="2">
        <v>0.14000000000000001</v>
      </c>
      <c r="L342" s="2">
        <v>37.909999999999997</v>
      </c>
      <c r="M342" s="2">
        <v>0.2322495</v>
      </c>
      <c r="N342" s="2">
        <v>2.5</v>
      </c>
      <c r="O342" s="2">
        <v>0.14000000000000001</v>
      </c>
      <c r="P342" s="3">
        <v>0.01</v>
      </c>
      <c r="Q342" s="2">
        <v>0.04</v>
      </c>
      <c r="R342" s="2">
        <v>99.400265950000005</v>
      </c>
      <c r="S342" s="1"/>
      <c r="T342" s="1"/>
      <c r="U342" s="1"/>
      <c r="V342" s="1"/>
      <c r="W342" s="1"/>
      <c r="X342" s="1"/>
      <c r="Y342" s="1"/>
      <c r="Z342" s="1">
        <v>13.9</v>
      </c>
      <c r="AA342" s="1">
        <v>85</v>
      </c>
      <c r="AB342" s="1">
        <v>3010</v>
      </c>
      <c r="AC342" s="1">
        <v>104</v>
      </c>
      <c r="AD342" s="1">
        <v>1825</v>
      </c>
      <c r="AE342" s="1">
        <v>13</v>
      </c>
      <c r="AF342" s="1">
        <v>113</v>
      </c>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v>1.62</v>
      </c>
      <c r="BE342" s="1">
        <v>2.97</v>
      </c>
      <c r="BF342" s="1"/>
      <c r="BG342" s="1">
        <v>1.9</v>
      </c>
      <c r="BH342" s="1">
        <v>0.37</v>
      </c>
      <c r="BI342" s="1">
        <v>0.1</v>
      </c>
      <c r="BJ342" s="1"/>
      <c r="BK342" s="1">
        <v>0.06</v>
      </c>
      <c r="BP342" s="9">
        <v>0.36</v>
      </c>
      <c r="BQ342" s="9">
        <v>0.06</v>
      </c>
    </row>
    <row r="343" spans="1:69" ht="12.75">
      <c r="B343" s="5" t="s">
        <v>1024</v>
      </c>
      <c r="C343" s="4" t="s">
        <v>799</v>
      </c>
      <c r="D343" s="2">
        <v>47.09</v>
      </c>
      <c r="E343" s="2">
        <v>0.14000000000000001</v>
      </c>
      <c r="F343" s="2">
        <v>4.4800000000000004</v>
      </c>
      <c r="G343" s="2">
        <v>0.46766400000000002</v>
      </c>
      <c r="H343" s="2">
        <v>9.17</v>
      </c>
      <c r="I343" s="2"/>
      <c r="J343" s="2">
        <f t="shared" si="21"/>
        <v>8.2511659999999996</v>
      </c>
      <c r="K343" s="2">
        <v>0.15</v>
      </c>
      <c r="L343" s="2">
        <v>34.409999999999997</v>
      </c>
      <c r="M343" s="2">
        <v>0.1959804</v>
      </c>
      <c r="N343" s="2">
        <v>3.73</v>
      </c>
      <c r="O343" s="2">
        <v>0.23</v>
      </c>
      <c r="P343" s="3">
        <v>0.01</v>
      </c>
      <c r="Q343" s="2">
        <v>0.05</v>
      </c>
      <c r="R343" s="2">
        <v>99.2048104</v>
      </c>
      <c r="S343" s="1"/>
      <c r="T343" s="1"/>
      <c r="U343" s="1"/>
      <c r="V343" s="1"/>
      <c r="W343" s="1"/>
      <c r="X343" s="1"/>
      <c r="Y343" s="1"/>
      <c r="Z343" s="1">
        <v>18.5</v>
      </c>
      <c r="AA343" s="1">
        <v>102</v>
      </c>
      <c r="AB343" s="1">
        <v>3200</v>
      </c>
      <c r="AC343" s="1">
        <v>91</v>
      </c>
      <c r="AD343" s="1">
        <v>1540</v>
      </c>
      <c r="AE343" s="1">
        <v>15</v>
      </c>
      <c r="AF343" s="1">
        <v>94</v>
      </c>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v>2.19</v>
      </c>
      <c r="BE343" s="1">
        <v>4.26</v>
      </c>
      <c r="BF343" s="1"/>
      <c r="BG343" s="1">
        <v>2.4</v>
      </c>
      <c r="BH343" s="1">
        <v>0.55000000000000004</v>
      </c>
      <c r="BI343" s="1">
        <v>0.15</v>
      </c>
      <c r="BJ343" s="1"/>
      <c r="BK343" s="1">
        <v>0.09</v>
      </c>
      <c r="BP343" s="9">
        <v>0.49</v>
      </c>
      <c r="BQ343" s="9">
        <v>0.08</v>
      </c>
    </row>
    <row r="344" spans="1:69" ht="12.75">
      <c r="B344" s="5" t="s">
        <v>1023</v>
      </c>
      <c r="C344" s="4" t="s">
        <v>801</v>
      </c>
      <c r="D344" s="2">
        <v>45.93</v>
      </c>
      <c r="E344" s="2">
        <v>7.0000000000000007E-2</v>
      </c>
      <c r="F344" s="2">
        <v>2</v>
      </c>
      <c r="G344" s="2">
        <v>0.35367090000000001</v>
      </c>
      <c r="H344" s="2">
        <v>8.36</v>
      </c>
      <c r="I344" s="2"/>
      <c r="J344" s="2">
        <f t="shared" si="21"/>
        <v>7.5223279999999999</v>
      </c>
      <c r="K344" s="2">
        <v>0.13</v>
      </c>
      <c r="L344" s="2">
        <v>40.270000000000003</v>
      </c>
      <c r="M344" s="2">
        <v>0.2685186</v>
      </c>
      <c r="N344" s="2">
        <v>2.2000000000000002</v>
      </c>
      <c r="O344" s="2">
        <v>0.1</v>
      </c>
      <c r="P344" s="3">
        <v>0.01</v>
      </c>
      <c r="Q344" s="2">
        <v>0.05</v>
      </c>
      <c r="R344" s="2">
        <v>98.904517499999997</v>
      </c>
      <c r="S344" s="1"/>
      <c r="T344" s="1"/>
      <c r="U344" s="1"/>
      <c r="V344" s="1"/>
      <c r="W344" s="1"/>
      <c r="X344" s="1"/>
      <c r="Y344" s="1"/>
      <c r="Z344" s="1">
        <v>12.2</v>
      </c>
      <c r="AA344" s="1">
        <v>65</v>
      </c>
      <c r="AB344" s="1">
        <v>2420</v>
      </c>
      <c r="AC344" s="1">
        <v>107</v>
      </c>
      <c r="AD344" s="1">
        <v>2110</v>
      </c>
      <c r="AE344" s="1">
        <v>13</v>
      </c>
      <c r="AF344" s="1">
        <v>66</v>
      </c>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v>0.68</v>
      </c>
      <c r="BE344" s="1">
        <v>0.96</v>
      </c>
      <c r="BF344" s="1"/>
      <c r="BG344" s="1"/>
      <c r="BH344" s="1">
        <v>0.11</v>
      </c>
      <c r="BI344" s="1">
        <v>0.04</v>
      </c>
      <c r="BJ344" s="1"/>
      <c r="BK344" s="1">
        <v>0.03</v>
      </c>
      <c r="BP344" s="9">
        <v>0.27</v>
      </c>
      <c r="BQ344" s="9">
        <v>0.05</v>
      </c>
    </row>
    <row r="345" spans="1:69" ht="12.75">
      <c r="B345" s="5" t="s">
        <v>1022</v>
      </c>
      <c r="C345" s="4" t="s">
        <v>799</v>
      </c>
      <c r="D345" s="2">
        <v>44.93</v>
      </c>
      <c r="E345" s="2">
        <v>0.06</v>
      </c>
      <c r="F345" s="2">
        <v>2.19</v>
      </c>
      <c r="G345" s="2">
        <v>0.36682395000000001</v>
      </c>
      <c r="H345" s="2">
        <v>8.93</v>
      </c>
      <c r="I345" s="2"/>
      <c r="J345" s="2">
        <f t="shared" si="21"/>
        <v>8.0352139999999999</v>
      </c>
      <c r="K345" s="2">
        <v>0.14000000000000001</v>
      </c>
      <c r="L345" s="2">
        <v>40.31</v>
      </c>
      <c r="M345" s="2">
        <v>0.2634282</v>
      </c>
      <c r="N345" s="2">
        <v>2.2799999999999998</v>
      </c>
      <c r="O345" s="2">
        <v>0.11</v>
      </c>
      <c r="P345" s="3">
        <v>0.01</v>
      </c>
      <c r="Q345" s="2">
        <v>0.04</v>
      </c>
      <c r="R345" s="2">
        <v>98.735466149999993</v>
      </c>
      <c r="S345" s="1"/>
      <c r="T345" s="1"/>
      <c r="U345" s="1"/>
      <c r="V345" s="1"/>
      <c r="W345" s="1"/>
      <c r="X345" s="1"/>
      <c r="Y345" s="1"/>
      <c r="Z345" s="1">
        <v>13.1</v>
      </c>
      <c r="AA345" s="1">
        <v>70</v>
      </c>
      <c r="AB345" s="1">
        <v>2510</v>
      </c>
      <c r="AC345" s="1">
        <v>108</v>
      </c>
      <c r="AD345" s="1">
        <v>2070</v>
      </c>
      <c r="AE345" s="1">
        <v>12</v>
      </c>
      <c r="AF345" s="1">
        <v>60</v>
      </c>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v>1.53</v>
      </c>
      <c r="BE345" s="1">
        <v>1.78</v>
      </c>
      <c r="BF345" s="1"/>
      <c r="BG345" s="1"/>
      <c r="BH345" s="1">
        <v>0.1</v>
      </c>
      <c r="BI345" s="1">
        <v>0.03</v>
      </c>
      <c r="BJ345" s="1"/>
      <c r="BK345" s="1">
        <v>0.03</v>
      </c>
      <c r="BP345" s="9">
        <v>0.3</v>
      </c>
      <c r="BQ345" s="9">
        <v>0.06</v>
      </c>
    </row>
    <row r="346" spans="1:69" ht="12.75">
      <c r="B346" s="5" t="s">
        <v>1021</v>
      </c>
      <c r="C346" s="4" t="s">
        <v>801</v>
      </c>
      <c r="D346" s="2">
        <v>44.95</v>
      </c>
      <c r="E346" s="2">
        <v>7.0000000000000007E-2</v>
      </c>
      <c r="F346" s="2">
        <v>2.2000000000000002</v>
      </c>
      <c r="G346" s="2">
        <v>0.37442349000000003</v>
      </c>
      <c r="H346" s="2">
        <v>8.89</v>
      </c>
      <c r="I346" s="2"/>
      <c r="J346" s="2">
        <f t="shared" si="21"/>
        <v>7.9992220000000005</v>
      </c>
      <c r="K346" s="2">
        <v>0.14000000000000001</v>
      </c>
      <c r="L346" s="2">
        <v>40.06</v>
      </c>
      <c r="M346" s="2">
        <v>0.26724599999999998</v>
      </c>
      <c r="N346" s="2">
        <v>2.38</v>
      </c>
      <c r="O346" s="2">
        <v>0.1</v>
      </c>
      <c r="P346" s="3">
        <v>0.01</v>
      </c>
      <c r="Q346" s="2">
        <v>0.05</v>
      </c>
      <c r="R346" s="2">
        <v>98.600891489999995</v>
      </c>
      <c r="S346" s="1"/>
      <c r="T346" s="1"/>
      <c r="U346" s="1"/>
      <c r="V346" s="1"/>
      <c r="W346" s="1"/>
      <c r="X346" s="1"/>
      <c r="Y346" s="1"/>
      <c r="Z346" s="1">
        <v>13</v>
      </c>
      <c r="AA346" s="1">
        <v>71</v>
      </c>
      <c r="AB346" s="1">
        <v>2562</v>
      </c>
      <c r="AC346" s="1">
        <v>107</v>
      </c>
      <c r="AD346" s="1">
        <v>2100</v>
      </c>
      <c r="AE346" s="1">
        <v>15</v>
      </c>
      <c r="AF346" s="1">
        <v>72</v>
      </c>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v>0.44</v>
      </c>
      <c r="BE346" s="1">
        <v>0.54</v>
      </c>
      <c r="BF346" s="1"/>
      <c r="BG346" s="1"/>
      <c r="BH346" s="1">
        <v>7.0000000000000007E-2</v>
      </c>
      <c r="BI346" s="1">
        <v>0.03</v>
      </c>
      <c r="BJ346" s="1"/>
      <c r="BK346" s="1">
        <v>0.03</v>
      </c>
      <c r="BP346" s="9">
        <v>0.26</v>
      </c>
      <c r="BQ346" s="9">
        <v>0.05</v>
      </c>
    </row>
    <row r="347" spans="1:69" ht="12.75">
      <c r="B347" s="5"/>
      <c r="C347" s="4"/>
      <c r="D347" s="2"/>
      <c r="E347" s="2"/>
      <c r="F347" s="2"/>
      <c r="G347" s="2"/>
      <c r="H347" s="2"/>
      <c r="I347" s="2"/>
      <c r="J347" s="2"/>
      <c r="K347" s="2"/>
      <c r="L347" s="2"/>
      <c r="M347" s="2"/>
      <c r="N347" s="2"/>
      <c r="O347" s="2"/>
      <c r="P347" s="3"/>
      <c r="Q347" s="2"/>
      <c r="R347" s="2"/>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row>
    <row r="348" spans="1:69" ht="12.75">
      <c r="A348" s="7" t="s">
        <v>1020</v>
      </c>
      <c r="B348" s="5" t="s">
        <v>1019</v>
      </c>
      <c r="C348" s="4" t="s">
        <v>801</v>
      </c>
      <c r="D348" s="2">
        <v>43.5</v>
      </c>
      <c r="E348" s="2">
        <v>7.0000000000000007E-2</v>
      </c>
      <c r="F348" s="2">
        <v>2.0699999999999998</v>
      </c>
      <c r="G348" s="2">
        <v>0.30661221</v>
      </c>
      <c r="H348" s="2">
        <v>8.3699999999999992</v>
      </c>
      <c r="I348" s="2"/>
      <c r="J348" s="2">
        <f>(0.8998*H348)+I348</f>
        <v>7.531326</v>
      </c>
      <c r="K348" s="2">
        <v>0.12</v>
      </c>
      <c r="L348" s="2">
        <v>41.5</v>
      </c>
      <c r="M348" s="2">
        <v>0.28582595999999999</v>
      </c>
      <c r="N348" s="2">
        <v>2.31</v>
      </c>
      <c r="O348" s="2">
        <v>0.1</v>
      </c>
      <c r="P348" s="3"/>
      <c r="Q348" s="2"/>
      <c r="R348" s="2">
        <v>97.793764169999974</v>
      </c>
      <c r="S348" s="1"/>
      <c r="T348" s="1"/>
      <c r="U348" s="1"/>
      <c r="V348" s="1"/>
      <c r="W348" s="1"/>
      <c r="X348" s="1"/>
      <c r="Y348" s="1"/>
      <c r="Z348" s="1">
        <v>6</v>
      </c>
      <c r="AA348" s="1">
        <v>36</v>
      </c>
      <c r="AB348" s="1">
        <v>2098</v>
      </c>
      <c r="AC348" s="1"/>
      <c r="AD348" s="1">
        <v>2246</v>
      </c>
      <c r="AE348" s="1">
        <v>14</v>
      </c>
      <c r="AF348" s="1">
        <v>51</v>
      </c>
      <c r="AG348" s="1"/>
      <c r="AH348" s="1"/>
      <c r="AI348" s="1"/>
      <c r="AJ348" s="1"/>
      <c r="AK348" s="1"/>
      <c r="AL348" s="1">
        <v>2</v>
      </c>
      <c r="AM348" s="1">
        <v>109</v>
      </c>
      <c r="AN348" s="1">
        <v>4</v>
      </c>
      <c r="AO348" s="1">
        <v>4</v>
      </c>
      <c r="AP348" s="1">
        <v>2</v>
      </c>
      <c r="AQ348" s="1"/>
      <c r="AR348" s="1"/>
      <c r="AS348" s="1"/>
      <c r="AT348" s="1"/>
      <c r="AU348" s="1"/>
      <c r="AV348" s="1"/>
      <c r="AW348" s="1"/>
      <c r="AX348" s="1"/>
      <c r="AY348" s="1"/>
      <c r="AZ348" s="1"/>
      <c r="BA348" s="1"/>
      <c r="BB348" s="1"/>
      <c r="BC348" s="1">
        <v>29</v>
      </c>
      <c r="BD348" s="1"/>
      <c r="BE348" s="1"/>
      <c r="BF348" s="1"/>
      <c r="BG348" s="1"/>
      <c r="BH348" s="1"/>
      <c r="BI348" s="1"/>
      <c r="BJ348" s="1"/>
      <c r="BK348" s="1"/>
    </row>
    <row r="349" spans="1:69" ht="12.75">
      <c r="B349" s="5" t="s">
        <v>1018</v>
      </c>
      <c r="C349" s="4" t="s">
        <v>801</v>
      </c>
      <c r="D349" s="2">
        <v>44</v>
      </c>
      <c r="E349" s="2">
        <v>0.2</v>
      </c>
      <c r="F349" s="2">
        <v>2.46</v>
      </c>
      <c r="G349" s="2">
        <v>0.29155927500000001</v>
      </c>
      <c r="H349" s="2">
        <v>8.36</v>
      </c>
      <c r="I349" s="2"/>
      <c r="J349" s="2">
        <f>(0.8998*H349)+I349</f>
        <v>7.5223279999999999</v>
      </c>
      <c r="K349" s="2">
        <v>0.12</v>
      </c>
      <c r="L349" s="2">
        <v>37.9</v>
      </c>
      <c r="M349" s="2">
        <v>0.24077592</v>
      </c>
      <c r="N349" s="2">
        <v>3.59</v>
      </c>
      <c r="O349" s="2">
        <v>0.56999999999999995</v>
      </c>
      <c r="P349" s="3">
        <v>0.13</v>
      </c>
      <c r="Q349" s="2"/>
      <c r="R349" s="2">
        <v>97.024663194999988</v>
      </c>
      <c r="S349" s="1"/>
      <c r="T349" s="1"/>
      <c r="U349" s="1"/>
      <c r="V349" s="1"/>
      <c r="W349" s="1"/>
      <c r="X349" s="1"/>
      <c r="Y349" s="1"/>
      <c r="Z349" s="1"/>
      <c r="AA349" s="1">
        <v>70</v>
      </c>
      <c r="AB349" s="1">
        <v>1995</v>
      </c>
      <c r="AC349" s="1"/>
      <c r="AD349" s="1">
        <v>1892</v>
      </c>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row>
    <row r="350" spans="1:69" ht="12.75">
      <c r="B350" s="5" t="s">
        <v>1017</v>
      </c>
      <c r="C350" s="4" t="s">
        <v>801</v>
      </c>
      <c r="D350" s="2">
        <v>42.8</v>
      </c>
      <c r="E350" s="2">
        <v>0.19</v>
      </c>
      <c r="F350" s="2">
        <v>2.38</v>
      </c>
      <c r="G350" s="2">
        <v>0.40657539000000004</v>
      </c>
      <c r="H350" s="2">
        <v>8.6</v>
      </c>
      <c r="I350" s="2"/>
      <c r="J350" s="2">
        <f>(0.8998*H350)+I350</f>
        <v>7.7382800000000005</v>
      </c>
      <c r="K350" s="2">
        <v>0.06</v>
      </c>
      <c r="L350" s="2">
        <v>39.5</v>
      </c>
      <c r="M350" s="2">
        <v>0.26151930000000001</v>
      </c>
      <c r="N350" s="2">
        <v>2.6</v>
      </c>
      <c r="O350" s="2">
        <v>0.22</v>
      </c>
      <c r="P350" s="3">
        <v>0.01</v>
      </c>
      <c r="Q350" s="2"/>
      <c r="R350" s="2">
        <v>96.166374689999998</v>
      </c>
      <c r="S350" s="1"/>
      <c r="T350" s="1"/>
      <c r="U350" s="1"/>
      <c r="V350" s="1"/>
      <c r="W350" s="1"/>
      <c r="X350" s="1"/>
      <c r="Y350" s="1"/>
      <c r="Z350" s="1"/>
      <c r="AA350" s="1">
        <v>61</v>
      </c>
      <c r="AB350" s="1">
        <v>2782</v>
      </c>
      <c r="AC350" s="1"/>
      <c r="AD350" s="1">
        <v>2055</v>
      </c>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row>
    <row r="351" spans="1:69" ht="12.75">
      <c r="B351" s="5" t="s">
        <v>1016</v>
      </c>
      <c r="C351" s="4" t="s">
        <v>801</v>
      </c>
      <c r="D351" s="2">
        <v>43.5</v>
      </c>
      <c r="E351" s="2">
        <v>7.0000000000000007E-2</v>
      </c>
      <c r="F351" s="2">
        <v>2.0699999999999998</v>
      </c>
      <c r="G351" s="2">
        <v>0.45041889000000002</v>
      </c>
      <c r="H351" s="2">
        <v>8.6300000000000008</v>
      </c>
      <c r="I351" s="2"/>
      <c r="J351" s="2">
        <f>(0.8998*H351)+I351</f>
        <v>7.7652740000000007</v>
      </c>
      <c r="K351" s="2">
        <v>0.14000000000000001</v>
      </c>
      <c r="L351" s="2">
        <v>41</v>
      </c>
      <c r="M351" s="2">
        <v>0.27233639999999998</v>
      </c>
      <c r="N351" s="2">
        <v>2.46</v>
      </c>
      <c r="O351" s="2">
        <v>0.56000000000000005</v>
      </c>
      <c r="P351" s="3">
        <v>0.1</v>
      </c>
      <c r="Q351" s="2">
        <v>0.02</v>
      </c>
      <c r="R351" s="2">
        <v>98.408029289999988</v>
      </c>
      <c r="S351" s="1"/>
      <c r="T351" s="1"/>
      <c r="U351" s="1"/>
      <c r="V351" s="1"/>
      <c r="W351" s="1"/>
      <c r="X351" s="1"/>
      <c r="Y351" s="1"/>
      <c r="Z351" s="1">
        <v>11</v>
      </c>
      <c r="AA351" s="1">
        <v>57</v>
      </c>
      <c r="AB351" s="1">
        <v>3082</v>
      </c>
      <c r="AC351" s="1"/>
      <c r="AD351" s="1">
        <v>2140</v>
      </c>
      <c r="AE351" s="1">
        <v>33</v>
      </c>
      <c r="AF351" s="1">
        <v>49</v>
      </c>
      <c r="AG351" s="1"/>
      <c r="AH351" s="1"/>
      <c r="AI351" s="1"/>
      <c r="AJ351" s="1"/>
      <c r="AK351" s="1"/>
      <c r="AL351" s="1">
        <v>3</v>
      </c>
      <c r="AM351" s="1">
        <v>24</v>
      </c>
      <c r="AN351" s="1">
        <v>5</v>
      </c>
      <c r="AO351" s="1">
        <v>3</v>
      </c>
      <c r="AP351" s="1">
        <v>2</v>
      </c>
      <c r="AQ351" s="1"/>
      <c r="AR351" s="1"/>
      <c r="AS351" s="1"/>
      <c r="AT351" s="1"/>
      <c r="AU351" s="1"/>
      <c r="AV351" s="1"/>
      <c r="AW351" s="1"/>
      <c r="AX351" s="1"/>
      <c r="AY351" s="1"/>
      <c r="AZ351" s="1"/>
      <c r="BA351" s="1"/>
      <c r="BB351" s="1"/>
      <c r="BC351" s="1">
        <v>24</v>
      </c>
      <c r="BD351" s="1"/>
      <c r="BE351" s="1"/>
      <c r="BF351" s="1"/>
      <c r="BG351" s="1"/>
      <c r="BH351" s="1"/>
      <c r="BI351" s="1"/>
      <c r="BJ351" s="1"/>
      <c r="BK351" s="1"/>
    </row>
    <row r="352" spans="1:69" ht="12.75">
      <c r="B352" s="5"/>
      <c r="C352" s="4"/>
      <c r="D352" s="2"/>
      <c r="E352" s="2"/>
      <c r="F352" s="2"/>
      <c r="G352" s="2"/>
      <c r="H352" s="2"/>
      <c r="I352" s="2"/>
      <c r="J352" s="2"/>
      <c r="K352" s="2"/>
      <c r="L352" s="2"/>
      <c r="M352" s="2"/>
      <c r="N352" s="2"/>
      <c r="O352" s="2"/>
      <c r="P352" s="3"/>
      <c r="Q352" s="2"/>
      <c r="R352" s="2"/>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row>
    <row r="353" spans="1:63" ht="12.75">
      <c r="A353" s="7" t="s">
        <v>1015</v>
      </c>
      <c r="B353" s="5" t="s">
        <v>1014</v>
      </c>
      <c r="C353" s="4" t="s">
        <v>801</v>
      </c>
      <c r="D353" s="2">
        <v>43.35</v>
      </c>
      <c r="E353" s="2">
        <v>0.18</v>
      </c>
      <c r="F353" s="2">
        <v>4.32</v>
      </c>
      <c r="G353" s="2">
        <v>0.420166875</v>
      </c>
      <c r="H353" s="2">
        <v>1.76</v>
      </c>
      <c r="I353" s="2">
        <v>6.67</v>
      </c>
      <c r="J353" s="2">
        <f>(0.8998*H353)+I353</f>
        <v>8.2536480000000001</v>
      </c>
      <c r="K353" s="2">
        <v>0.14000000000000001</v>
      </c>
      <c r="L353" s="2">
        <v>39.81</v>
      </c>
      <c r="M353" s="2">
        <v>0.23988509999999999</v>
      </c>
      <c r="N353" s="2">
        <v>2.69</v>
      </c>
      <c r="O353" s="2">
        <v>0.18</v>
      </c>
      <c r="P353" s="3">
        <v>0.12</v>
      </c>
      <c r="Q353" s="2"/>
      <c r="R353" s="2">
        <v>99.703699975000006</v>
      </c>
      <c r="S353" s="1"/>
      <c r="T353" s="1"/>
      <c r="U353" s="1"/>
      <c r="V353" s="1"/>
      <c r="W353" s="1"/>
      <c r="X353" s="1"/>
      <c r="Y353" s="1"/>
      <c r="Z353" s="1"/>
      <c r="AA353" s="1"/>
      <c r="AB353" s="1">
        <v>2875</v>
      </c>
      <c r="AC353" s="1"/>
      <c r="AD353" s="1">
        <v>1885</v>
      </c>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row>
    <row r="354" spans="1:63" ht="12.75">
      <c r="B354" s="5"/>
      <c r="C354" s="4"/>
      <c r="D354" s="2"/>
      <c r="E354" s="2"/>
      <c r="F354" s="2"/>
      <c r="G354" s="2"/>
      <c r="H354" s="2"/>
      <c r="I354" s="2"/>
      <c r="J354" s="2"/>
      <c r="K354" s="2"/>
      <c r="L354" s="2"/>
      <c r="M354" s="2"/>
      <c r="N354" s="2"/>
      <c r="O354" s="2"/>
      <c r="P354" s="3"/>
      <c r="Q354" s="2"/>
      <c r="R354" s="2"/>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row>
    <row r="355" spans="1:63" ht="12.75">
      <c r="A355" s="7" t="s">
        <v>1013</v>
      </c>
      <c r="B355" s="5" t="s">
        <v>1012</v>
      </c>
      <c r="C355" s="4" t="s">
        <v>801</v>
      </c>
      <c r="D355" s="2">
        <v>44.48</v>
      </c>
      <c r="E355" s="2">
        <v>0.14000000000000001</v>
      </c>
      <c r="F355" s="2">
        <v>1.8</v>
      </c>
      <c r="G355" s="2">
        <v>0.200014047</v>
      </c>
      <c r="H355" s="2">
        <v>1.76</v>
      </c>
      <c r="I355" s="2">
        <v>6.56</v>
      </c>
      <c r="J355" s="2">
        <f t="shared" ref="J355:J371" si="22">(0.8998*H355)+I355</f>
        <v>8.1436479999999989</v>
      </c>
      <c r="K355" s="2">
        <v>0.23</v>
      </c>
      <c r="L355" s="2">
        <v>40.21</v>
      </c>
      <c r="M355" s="2">
        <v>0.24999590699999999</v>
      </c>
      <c r="N355" s="2">
        <v>3.18</v>
      </c>
      <c r="O355" s="2">
        <v>0.31</v>
      </c>
      <c r="P355" s="3">
        <v>0.04</v>
      </c>
      <c r="Q355" s="2">
        <v>0.04</v>
      </c>
      <c r="R355" s="2">
        <v>99.023657953999987</v>
      </c>
      <c r="S355" s="1"/>
      <c r="T355" s="1"/>
      <c r="U355" s="1"/>
      <c r="V355" s="1"/>
      <c r="W355" s="1"/>
      <c r="X355" s="1"/>
      <c r="Y355" s="1"/>
      <c r="Z355" s="1"/>
      <c r="AA355" s="1"/>
      <c r="AB355" s="1">
        <v>1368.6</v>
      </c>
      <c r="AC355" s="1">
        <v>47.19</v>
      </c>
      <c r="AD355" s="1">
        <v>1964.45</v>
      </c>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row>
    <row r="356" spans="1:63" ht="12.75">
      <c r="B356" s="5" t="s">
        <v>1011</v>
      </c>
      <c r="C356" s="4" t="s">
        <v>801</v>
      </c>
      <c r="D356" s="2">
        <v>43.2</v>
      </c>
      <c r="E356" s="2">
        <v>0.08</v>
      </c>
      <c r="F356" s="2">
        <v>0.33</v>
      </c>
      <c r="G356" s="2">
        <v>0.17001193995</v>
      </c>
      <c r="H356" s="2">
        <v>0.96</v>
      </c>
      <c r="I356" s="2">
        <v>6.65</v>
      </c>
      <c r="J356" s="2">
        <f t="shared" si="22"/>
        <v>7.513808</v>
      </c>
      <c r="K356" s="2">
        <v>0.23</v>
      </c>
      <c r="L356" s="2">
        <v>44.14</v>
      </c>
      <c r="M356" s="2">
        <v>0.27999541584000004</v>
      </c>
      <c r="N356" s="2">
        <v>1.66</v>
      </c>
      <c r="O356" s="2">
        <v>0.17</v>
      </c>
      <c r="P356" s="3">
        <v>7.0000000000000007E-2</v>
      </c>
      <c r="Q356" s="2">
        <v>0.04</v>
      </c>
      <c r="R356" s="2">
        <v>97.883815355790006</v>
      </c>
      <c r="S356" s="1"/>
      <c r="T356" s="1"/>
      <c r="U356" s="1"/>
      <c r="V356" s="1"/>
      <c r="W356" s="1"/>
      <c r="X356" s="1"/>
      <c r="Y356" s="1"/>
      <c r="Z356" s="1"/>
      <c r="AA356" s="1"/>
      <c r="AB356" s="1">
        <v>1163.31</v>
      </c>
      <c r="AC356" s="1">
        <v>47.19</v>
      </c>
      <c r="AD356" s="1">
        <v>2200.1840000000002</v>
      </c>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row>
    <row r="357" spans="1:63" ht="12.75">
      <c r="B357" s="5" t="s">
        <v>1010</v>
      </c>
      <c r="C357" s="4" t="s">
        <v>801</v>
      </c>
      <c r="D357" s="2">
        <v>41.25</v>
      </c>
      <c r="E357" s="2">
        <v>0.03</v>
      </c>
      <c r="F357" s="2">
        <v>0.64</v>
      </c>
      <c r="G357" s="2">
        <v>0.17001193995</v>
      </c>
      <c r="H357" s="2">
        <v>1.79</v>
      </c>
      <c r="I357" s="2">
        <v>6.78</v>
      </c>
      <c r="J357" s="2">
        <f t="shared" si="22"/>
        <v>8.3906419999999997</v>
      </c>
      <c r="K357" s="2">
        <v>0.13</v>
      </c>
      <c r="L357" s="2">
        <v>46.9</v>
      </c>
      <c r="M357" s="2">
        <v>0.33999443351999997</v>
      </c>
      <c r="N357" s="2">
        <v>0.59</v>
      </c>
      <c r="O357" s="2">
        <v>0.04</v>
      </c>
      <c r="P357" s="3">
        <v>0.01</v>
      </c>
      <c r="Q357" s="2">
        <v>0.04</v>
      </c>
      <c r="R357" s="2">
        <v>98.530648373470001</v>
      </c>
      <c r="S357" s="1"/>
      <c r="T357" s="1"/>
      <c r="U357" s="1"/>
      <c r="V357" s="1"/>
      <c r="W357" s="1"/>
      <c r="X357" s="1"/>
      <c r="Y357" s="1"/>
      <c r="Z357" s="1"/>
      <c r="AA357" s="1"/>
      <c r="AB357" s="1">
        <v>1163.31</v>
      </c>
      <c r="AC357" s="1">
        <v>133.70500000000001</v>
      </c>
      <c r="AD357" s="1">
        <v>2671.652</v>
      </c>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row>
    <row r="358" spans="1:63" ht="12.75">
      <c r="B358" s="5" t="s">
        <v>1009</v>
      </c>
      <c r="C358" s="4" t="s">
        <v>801</v>
      </c>
      <c r="D358" s="2">
        <v>45.1</v>
      </c>
      <c r="E358" s="2">
        <v>0.15</v>
      </c>
      <c r="F358" s="2">
        <v>2.3199999999999998</v>
      </c>
      <c r="G358" s="2">
        <v>0.58004073629999997</v>
      </c>
      <c r="H358" s="2">
        <v>2.1</v>
      </c>
      <c r="I358" s="2">
        <v>5.7</v>
      </c>
      <c r="J358" s="2">
        <f t="shared" si="22"/>
        <v>7.5895800000000007</v>
      </c>
      <c r="K358" s="2">
        <v>0.14000000000000001</v>
      </c>
      <c r="L358" s="2">
        <v>38.24</v>
      </c>
      <c r="M358" s="2">
        <v>0.26999557956000003</v>
      </c>
      <c r="N358" s="2">
        <v>4.5999999999999996</v>
      </c>
      <c r="O358" s="2">
        <v>0.28999999999999998</v>
      </c>
      <c r="P358" s="3">
        <v>0.01</v>
      </c>
      <c r="Q358" s="2">
        <v>0.03</v>
      </c>
      <c r="R358" s="2">
        <v>99.319616315860017</v>
      </c>
      <c r="S358" s="1"/>
      <c r="T358" s="1"/>
      <c r="U358" s="1"/>
      <c r="V358" s="1"/>
      <c r="W358" s="1"/>
      <c r="X358" s="1"/>
      <c r="Y358" s="1"/>
      <c r="Z358" s="1"/>
      <c r="AA358" s="1"/>
      <c r="AB358" s="1">
        <v>3968.94</v>
      </c>
      <c r="AC358" s="1">
        <v>117.97499999999999</v>
      </c>
      <c r="AD358" s="1">
        <v>2121.6060000000002</v>
      </c>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row>
    <row r="359" spans="1:63" ht="12.75">
      <c r="B359" s="5" t="s">
        <v>1008</v>
      </c>
      <c r="C359" s="4" t="s">
        <v>801</v>
      </c>
      <c r="D359" s="2">
        <v>44.1</v>
      </c>
      <c r="E359" s="2">
        <v>0.04</v>
      </c>
      <c r="F359" s="2">
        <v>0.95</v>
      </c>
      <c r="G359" s="2">
        <v>0.34002387989999999</v>
      </c>
      <c r="H359" s="2">
        <v>1.72</v>
      </c>
      <c r="I359" s="2">
        <v>6.68</v>
      </c>
      <c r="J359" s="2">
        <f t="shared" si="22"/>
        <v>8.2276559999999996</v>
      </c>
      <c r="K359" s="2">
        <v>0.14000000000000001</v>
      </c>
      <c r="L359" s="2">
        <v>43.73</v>
      </c>
      <c r="M359" s="2">
        <v>0.28999525211999994</v>
      </c>
      <c r="N359" s="2">
        <v>1.28</v>
      </c>
      <c r="O359" s="2">
        <v>0.34</v>
      </c>
      <c r="P359" s="3">
        <v>0.05</v>
      </c>
      <c r="Q359" s="2">
        <v>0.02</v>
      </c>
      <c r="R359" s="2">
        <v>99.507675132020012</v>
      </c>
      <c r="S359" s="1"/>
      <c r="T359" s="1"/>
      <c r="U359" s="1"/>
      <c r="V359" s="1"/>
      <c r="W359" s="1"/>
      <c r="X359" s="1"/>
      <c r="Y359" s="1"/>
      <c r="Z359" s="1"/>
      <c r="AA359" s="1"/>
      <c r="AB359" s="1">
        <v>2326.62</v>
      </c>
      <c r="AC359" s="1">
        <v>117.97499999999999</v>
      </c>
      <c r="AD359" s="1">
        <v>2278.7619999999997</v>
      </c>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row>
    <row r="360" spans="1:63" ht="12.75">
      <c r="B360" s="5" t="s">
        <v>1007</v>
      </c>
      <c r="C360" s="4" t="s">
        <v>801</v>
      </c>
      <c r="D360" s="2">
        <v>42.65</v>
      </c>
      <c r="E360" s="2">
        <v>0.1</v>
      </c>
      <c r="F360" s="2">
        <v>2.33</v>
      </c>
      <c r="G360" s="2">
        <v>0.32002247520000004</v>
      </c>
      <c r="H360" s="2">
        <v>1.31</v>
      </c>
      <c r="I360" s="2">
        <v>7.33</v>
      </c>
      <c r="J360" s="2">
        <f t="shared" si="22"/>
        <v>8.508738000000001</v>
      </c>
      <c r="K360" s="2">
        <v>0.15</v>
      </c>
      <c r="L360" s="2">
        <v>41.56</v>
      </c>
      <c r="M360" s="2">
        <v>0.24999590699999999</v>
      </c>
      <c r="N360" s="2">
        <v>2.34</v>
      </c>
      <c r="O360" s="2">
        <v>0.32</v>
      </c>
      <c r="P360" s="3">
        <v>0.06</v>
      </c>
      <c r="Q360" s="2">
        <v>0.03</v>
      </c>
      <c r="R360" s="2">
        <v>98.618756382200004</v>
      </c>
      <c r="S360" s="1"/>
      <c r="T360" s="1"/>
      <c r="U360" s="1"/>
      <c r="V360" s="1"/>
      <c r="W360" s="1"/>
      <c r="X360" s="1"/>
      <c r="Y360" s="1"/>
      <c r="Z360" s="1"/>
      <c r="AA360" s="1"/>
      <c r="AB360" s="1">
        <v>2189.7600000000002</v>
      </c>
      <c r="AC360" s="1">
        <v>117.97499999999999</v>
      </c>
      <c r="AD360" s="1">
        <v>1964.45</v>
      </c>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row>
    <row r="361" spans="1:63" ht="12.75">
      <c r="B361" s="5" t="s">
        <v>1006</v>
      </c>
      <c r="C361" s="4" t="s">
        <v>801</v>
      </c>
      <c r="D361" s="2">
        <v>42.9</v>
      </c>
      <c r="E361" s="2">
        <v>0.11</v>
      </c>
      <c r="F361" s="2">
        <v>2.0299999999999998</v>
      </c>
      <c r="G361" s="2">
        <v>0.13000913055000002</v>
      </c>
      <c r="H361" s="2">
        <v>1.37</v>
      </c>
      <c r="I361" s="2">
        <v>7.9</v>
      </c>
      <c r="J361" s="2">
        <f t="shared" si="22"/>
        <v>9.1327259999999999</v>
      </c>
      <c r="K361" s="2">
        <v>0.17</v>
      </c>
      <c r="L361" s="2">
        <v>41.32</v>
      </c>
      <c r="M361" s="2">
        <v>0.26999557956000003</v>
      </c>
      <c r="N361" s="2">
        <v>1.8</v>
      </c>
      <c r="O361" s="2">
        <v>0.19</v>
      </c>
      <c r="P361" s="3">
        <v>0.04</v>
      </c>
      <c r="Q361" s="2">
        <v>0.03</v>
      </c>
      <c r="R361" s="2">
        <v>98.122730710109991</v>
      </c>
      <c r="S361" s="1"/>
      <c r="T361" s="1"/>
      <c r="U361" s="1"/>
      <c r="V361" s="1"/>
      <c r="W361" s="1"/>
      <c r="X361" s="1"/>
      <c r="Y361" s="1"/>
      <c r="Z361" s="1"/>
      <c r="AA361" s="1"/>
      <c r="AB361" s="1">
        <v>889.59</v>
      </c>
      <c r="AC361" s="1">
        <v>133.70500000000001</v>
      </c>
      <c r="AD361" s="1">
        <v>2121.6060000000002</v>
      </c>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row>
    <row r="362" spans="1:63" ht="12.75">
      <c r="B362" s="5" t="s">
        <v>1005</v>
      </c>
      <c r="C362" s="4" t="s">
        <v>801</v>
      </c>
      <c r="D362" s="2">
        <v>43.4</v>
      </c>
      <c r="E362" s="2">
        <v>0.12</v>
      </c>
      <c r="F362" s="2">
        <v>2.64</v>
      </c>
      <c r="G362" s="2">
        <v>0.34002387989999999</v>
      </c>
      <c r="H362" s="2">
        <v>1.78</v>
      </c>
      <c r="I362" s="2">
        <v>6.62</v>
      </c>
      <c r="J362" s="2">
        <f t="shared" si="22"/>
        <v>8.2216439999999995</v>
      </c>
      <c r="K362" s="2">
        <v>0.15</v>
      </c>
      <c r="L362" s="2">
        <v>39.5</v>
      </c>
      <c r="M362" s="2">
        <v>0.26999557956000003</v>
      </c>
      <c r="N362" s="2">
        <v>3.1</v>
      </c>
      <c r="O362" s="2">
        <v>0.52</v>
      </c>
      <c r="P362" s="3">
        <v>0.09</v>
      </c>
      <c r="Q362" s="2">
        <v>0.05</v>
      </c>
      <c r="R362" s="2">
        <v>98.401663459460011</v>
      </c>
      <c r="S362" s="1"/>
      <c r="T362" s="1"/>
      <c r="U362" s="1"/>
      <c r="V362" s="1"/>
      <c r="W362" s="1"/>
      <c r="X362" s="1"/>
      <c r="Y362" s="1"/>
      <c r="Z362" s="1"/>
      <c r="AA362" s="1"/>
      <c r="AB362" s="1">
        <v>2326.62</v>
      </c>
      <c r="AC362" s="1">
        <v>117.97499999999999</v>
      </c>
      <c r="AD362" s="1">
        <v>2121.6060000000002</v>
      </c>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row>
    <row r="363" spans="1:63" ht="12.75">
      <c r="B363" s="5" t="s">
        <v>1004</v>
      </c>
      <c r="C363" s="4" t="s">
        <v>801</v>
      </c>
      <c r="D363" s="2">
        <v>44.48</v>
      </c>
      <c r="E363" s="2">
        <v>0.1</v>
      </c>
      <c r="F363" s="2">
        <v>2.4</v>
      </c>
      <c r="G363" s="2">
        <v>0.24001685640000001</v>
      </c>
      <c r="H363" s="2">
        <v>1.71</v>
      </c>
      <c r="I363" s="2">
        <v>7.26</v>
      </c>
      <c r="J363" s="2">
        <f t="shared" si="22"/>
        <v>8.7986579999999996</v>
      </c>
      <c r="K363" s="2">
        <v>0.17</v>
      </c>
      <c r="L363" s="2">
        <v>39.56</v>
      </c>
      <c r="M363" s="2">
        <v>0.27999541584000004</v>
      </c>
      <c r="N363" s="2">
        <v>2.36</v>
      </c>
      <c r="O363" s="2">
        <v>0.3</v>
      </c>
      <c r="P363" s="3">
        <v>0.04</v>
      </c>
      <c r="Q363" s="2">
        <v>0.03</v>
      </c>
      <c r="R363" s="2">
        <v>98.758670272239996</v>
      </c>
      <c r="S363" s="1"/>
      <c r="T363" s="1"/>
      <c r="U363" s="1"/>
      <c r="V363" s="1"/>
      <c r="W363" s="1"/>
      <c r="X363" s="1"/>
      <c r="Y363" s="1"/>
      <c r="Z363" s="1"/>
      <c r="AA363" s="1"/>
      <c r="AB363" s="1">
        <v>1642.32</v>
      </c>
      <c r="AC363" s="1">
        <v>94.38</v>
      </c>
      <c r="AD363" s="1">
        <v>2200.1840000000002</v>
      </c>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row>
    <row r="364" spans="1:63" ht="12.75">
      <c r="B364" s="5" t="s">
        <v>1003</v>
      </c>
      <c r="C364" s="4" t="s">
        <v>801</v>
      </c>
      <c r="D364" s="2">
        <v>45.7</v>
      </c>
      <c r="E364" s="2">
        <v>0.08</v>
      </c>
      <c r="F364" s="2">
        <v>2.0299999999999998</v>
      </c>
      <c r="G364" s="2">
        <v>0.30002107050000004</v>
      </c>
      <c r="H364" s="2">
        <v>3.12</v>
      </c>
      <c r="I364" s="2">
        <v>5.62</v>
      </c>
      <c r="J364" s="2">
        <f t="shared" si="22"/>
        <v>8.4273760000000006</v>
      </c>
      <c r="K364" s="2">
        <v>0.13</v>
      </c>
      <c r="L364" s="2">
        <v>39.31</v>
      </c>
      <c r="M364" s="2">
        <v>0.28999525211999994</v>
      </c>
      <c r="N364" s="2">
        <v>2.2400000000000002</v>
      </c>
      <c r="O364" s="2">
        <v>0.3</v>
      </c>
      <c r="P364" s="3">
        <v>0.04</v>
      </c>
      <c r="Q364" s="2">
        <v>0.03</v>
      </c>
      <c r="R364" s="2">
        <v>98.877392322620011</v>
      </c>
      <c r="S364" s="1"/>
      <c r="T364" s="1"/>
      <c r="U364" s="1"/>
      <c r="V364" s="1"/>
      <c r="W364" s="1"/>
      <c r="X364" s="1"/>
      <c r="Y364" s="1"/>
      <c r="Z364" s="1"/>
      <c r="AA364" s="1"/>
      <c r="AB364" s="1">
        <v>2052.9</v>
      </c>
      <c r="AC364" s="1">
        <v>94.38</v>
      </c>
      <c r="AD364" s="1">
        <v>2278.7619999999997</v>
      </c>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row>
    <row r="365" spans="1:63" ht="12.75">
      <c r="B365" s="5" t="s">
        <v>1002</v>
      </c>
      <c r="C365" s="4" t="s">
        <v>801</v>
      </c>
      <c r="D365" s="2">
        <v>43.98</v>
      </c>
      <c r="E365" s="2">
        <v>0.1</v>
      </c>
      <c r="F365" s="2">
        <v>2.0699999999999998</v>
      </c>
      <c r="G365" s="2">
        <v>0.2200154517</v>
      </c>
      <c r="H365" s="2">
        <v>2.09</v>
      </c>
      <c r="I365" s="2">
        <v>7.12</v>
      </c>
      <c r="J365" s="2">
        <f t="shared" si="22"/>
        <v>9.0005819999999996</v>
      </c>
      <c r="K365" s="2">
        <v>0.16</v>
      </c>
      <c r="L365" s="2">
        <v>40.450000000000003</v>
      </c>
      <c r="M365" s="2">
        <v>0.28999525211999994</v>
      </c>
      <c r="N365" s="2">
        <v>1.92</v>
      </c>
      <c r="O365" s="2">
        <v>0.22</v>
      </c>
      <c r="P365" s="3">
        <v>0.04</v>
      </c>
      <c r="Q365" s="2">
        <v>0.03</v>
      </c>
      <c r="R365" s="2">
        <v>98.48059270381998</v>
      </c>
      <c r="S365" s="1"/>
      <c r="T365" s="1"/>
      <c r="U365" s="1"/>
      <c r="V365" s="1"/>
      <c r="W365" s="1"/>
      <c r="X365" s="1"/>
      <c r="Y365" s="1"/>
      <c r="Z365" s="1"/>
      <c r="AA365" s="1"/>
      <c r="AB365" s="1">
        <v>1505.46</v>
      </c>
      <c r="AC365" s="1">
        <v>102.245</v>
      </c>
      <c r="AD365" s="1">
        <v>2278.7619999999997</v>
      </c>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row>
    <row r="366" spans="1:63" ht="12.75">
      <c r="B366" s="5" t="s">
        <v>1001</v>
      </c>
      <c r="C366" s="4" t="s">
        <v>801</v>
      </c>
      <c r="D366" s="2">
        <v>43.5</v>
      </c>
      <c r="E366" s="2">
        <v>0.11</v>
      </c>
      <c r="F366" s="2">
        <v>2.92</v>
      </c>
      <c r="G366" s="2">
        <v>0.26001826110000004</v>
      </c>
      <c r="H366" s="2">
        <v>4.05</v>
      </c>
      <c r="I366" s="2">
        <v>7.46</v>
      </c>
      <c r="J366" s="2">
        <f t="shared" si="22"/>
        <v>11.104189999999999</v>
      </c>
      <c r="K366" s="2">
        <v>0.14000000000000001</v>
      </c>
      <c r="L366" s="2">
        <v>38.22</v>
      </c>
      <c r="M366" s="2">
        <v>0.30999492468000001</v>
      </c>
      <c r="N366" s="2">
        <v>2.77</v>
      </c>
      <c r="O366" s="2">
        <v>0.22</v>
      </c>
      <c r="P366" s="3">
        <v>0.03</v>
      </c>
      <c r="Q366" s="2">
        <v>7.0000000000000007E-2</v>
      </c>
      <c r="R366" s="2">
        <v>99.654203185780005</v>
      </c>
      <c r="S366" s="1"/>
      <c r="T366" s="1"/>
      <c r="U366" s="1"/>
      <c r="V366" s="1"/>
      <c r="W366" s="1"/>
      <c r="X366" s="1"/>
      <c r="Y366" s="1"/>
      <c r="Z366" s="1"/>
      <c r="AA366" s="1"/>
      <c r="AB366" s="1">
        <v>1779.18</v>
      </c>
      <c r="AC366" s="1"/>
      <c r="AD366" s="1">
        <v>2435.9180000000001</v>
      </c>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row>
    <row r="367" spans="1:63" ht="12.75">
      <c r="B367" s="5" t="s">
        <v>1000</v>
      </c>
      <c r="C367" s="4" t="s">
        <v>801</v>
      </c>
      <c r="D367" s="2">
        <v>43.88</v>
      </c>
      <c r="E367" s="2">
        <v>0.11</v>
      </c>
      <c r="F367" s="2">
        <v>2.46</v>
      </c>
      <c r="G367" s="2">
        <v>0.38002668930000005</v>
      </c>
      <c r="H367" s="2">
        <v>3.13</v>
      </c>
      <c r="I367" s="2">
        <v>7.44</v>
      </c>
      <c r="J367" s="2">
        <f t="shared" si="22"/>
        <v>10.256374000000001</v>
      </c>
      <c r="K367" s="2">
        <v>0.13</v>
      </c>
      <c r="L367" s="2">
        <v>37.94</v>
      </c>
      <c r="M367" s="2">
        <v>0.28999525211999994</v>
      </c>
      <c r="N367" s="2">
        <v>3.24</v>
      </c>
      <c r="O367" s="2">
        <v>0.28000000000000003</v>
      </c>
      <c r="P367" s="3">
        <v>0.04</v>
      </c>
      <c r="Q367" s="2">
        <v>0.06</v>
      </c>
      <c r="R367" s="2">
        <v>99.066395941419998</v>
      </c>
      <c r="S367" s="1"/>
      <c r="T367" s="1"/>
      <c r="U367" s="1"/>
      <c r="V367" s="1"/>
      <c r="W367" s="1"/>
      <c r="X367" s="1"/>
      <c r="Y367" s="1"/>
      <c r="Z367" s="1"/>
      <c r="AA367" s="1"/>
      <c r="AB367" s="1">
        <v>2600.34</v>
      </c>
      <c r="AC367" s="1"/>
      <c r="AD367" s="1">
        <v>2278.7619999999997</v>
      </c>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row>
    <row r="368" spans="1:63" ht="12.75">
      <c r="B368" s="5" t="s">
        <v>999</v>
      </c>
      <c r="C368" s="4" t="s">
        <v>801</v>
      </c>
      <c r="D368" s="2">
        <v>43.83</v>
      </c>
      <c r="E368" s="2">
        <v>0.42</v>
      </c>
      <c r="F368" s="2">
        <v>1.18</v>
      </c>
      <c r="G368" s="2">
        <v>0.38002668930000005</v>
      </c>
      <c r="H368" s="2">
        <v>1.49</v>
      </c>
      <c r="I368" s="2">
        <v>6.2</v>
      </c>
      <c r="J368" s="2">
        <f t="shared" si="22"/>
        <v>7.5407020000000005</v>
      </c>
      <c r="K368" s="2">
        <v>0.09</v>
      </c>
      <c r="L368" s="2">
        <v>42.43</v>
      </c>
      <c r="M368" s="2">
        <v>0.24999590699999999</v>
      </c>
      <c r="N368" s="2">
        <v>1.61</v>
      </c>
      <c r="O368" s="2">
        <v>0.15</v>
      </c>
      <c r="P368" s="3">
        <v>0.06</v>
      </c>
      <c r="Q368" s="2">
        <v>0.02</v>
      </c>
      <c r="R368" s="2">
        <v>97.960724596300011</v>
      </c>
      <c r="S368" s="1"/>
      <c r="T368" s="1"/>
      <c r="U368" s="1"/>
      <c r="V368" s="1"/>
      <c r="W368" s="1"/>
      <c r="X368" s="1"/>
      <c r="Y368" s="1"/>
      <c r="Z368" s="1"/>
      <c r="AA368" s="1"/>
      <c r="AB368" s="1">
        <v>2600.34</v>
      </c>
      <c r="AC368" s="1"/>
      <c r="AD368" s="1">
        <v>1964.45</v>
      </c>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row>
    <row r="369" spans="1:82" ht="12.75">
      <c r="B369" s="5" t="s">
        <v>998</v>
      </c>
      <c r="C369" s="4" t="s">
        <v>801</v>
      </c>
      <c r="D369" s="2">
        <v>46.37</v>
      </c>
      <c r="E369" s="2">
        <v>0.09</v>
      </c>
      <c r="F369" s="2">
        <v>1.59</v>
      </c>
      <c r="G369" s="2">
        <v>0.49003441515000001</v>
      </c>
      <c r="H369" s="2">
        <v>1.59</v>
      </c>
      <c r="I369" s="2">
        <v>5.47</v>
      </c>
      <c r="J369" s="2">
        <f t="shared" si="22"/>
        <v>6.9006819999999998</v>
      </c>
      <c r="K369" s="2">
        <v>0.08</v>
      </c>
      <c r="L369" s="2">
        <v>38.090000000000003</v>
      </c>
      <c r="M369" s="2">
        <v>0.20999656187999999</v>
      </c>
      <c r="N369" s="2">
        <v>2.98</v>
      </c>
      <c r="O369" s="2">
        <v>0.15</v>
      </c>
      <c r="P369" s="3">
        <v>7.0000000000000007E-2</v>
      </c>
      <c r="Q369" s="2">
        <v>0.01</v>
      </c>
      <c r="R369" s="2">
        <v>97.030712977030007</v>
      </c>
      <c r="S369" s="1"/>
      <c r="T369" s="1"/>
      <c r="U369" s="1"/>
      <c r="V369" s="1"/>
      <c r="W369" s="1"/>
      <c r="X369" s="1"/>
      <c r="Y369" s="1"/>
      <c r="Z369" s="1"/>
      <c r="AA369" s="1"/>
      <c r="AB369" s="1">
        <v>3353.07</v>
      </c>
      <c r="AC369" s="1"/>
      <c r="AD369" s="1">
        <v>1650.1379999999999</v>
      </c>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row>
    <row r="370" spans="1:82" ht="12.75">
      <c r="B370" s="5" t="s">
        <v>997</v>
      </c>
      <c r="C370" s="4" t="s">
        <v>801</v>
      </c>
      <c r="D370" s="2">
        <v>43.3</v>
      </c>
      <c r="E370" s="2"/>
      <c r="F370" s="2">
        <v>4.21</v>
      </c>
      <c r="G370" s="2">
        <v>0.47003301045000001</v>
      </c>
      <c r="H370" s="2">
        <v>0.98</v>
      </c>
      <c r="I370" s="2">
        <v>6.51</v>
      </c>
      <c r="J370" s="2">
        <f t="shared" si="22"/>
        <v>7.3918039999999996</v>
      </c>
      <c r="K370" s="2">
        <v>0.09</v>
      </c>
      <c r="L370" s="2">
        <v>40.770000000000003</v>
      </c>
      <c r="M370" s="2">
        <v>0.24999590699999999</v>
      </c>
      <c r="N370" s="2">
        <v>1.64</v>
      </c>
      <c r="O370" s="2">
        <v>0.15</v>
      </c>
      <c r="P370" s="3">
        <v>0.06</v>
      </c>
      <c r="Q370" s="2"/>
      <c r="R370" s="2">
        <v>98.331832917449987</v>
      </c>
      <c r="S370" s="1"/>
      <c r="T370" s="1"/>
      <c r="U370" s="1"/>
      <c r="V370" s="1"/>
      <c r="W370" s="1"/>
      <c r="X370" s="1"/>
      <c r="Y370" s="1"/>
      <c r="Z370" s="1"/>
      <c r="AA370" s="1"/>
      <c r="AB370" s="1">
        <v>3216.21</v>
      </c>
      <c r="AC370" s="1"/>
      <c r="AD370" s="1">
        <v>1964.45</v>
      </c>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row>
    <row r="371" spans="1:82" ht="12.75">
      <c r="B371" s="5" t="s">
        <v>996</v>
      </c>
      <c r="C371" s="4" t="s">
        <v>801</v>
      </c>
      <c r="D371" s="2">
        <v>44.23</v>
      </c>
      <c r="E371" s="2">
        <v>0.08</v>
      </c>
      <c r="F371" s="2">
        <v>3.04</v>
      </c>
      <c r="G371" s="2">
        <v>0.31002177284999999</v>
      </c>
      <c r="H371" s="2">
        <v>2.56</v>
      </c>
      <c r="I371" s="2">
        <v>5.86</v>
      </c>
      <c r="J371" s="2">
        <f t="shared" si="22"/>
        <v>8.163488000000001</v>
      </c>
      <c r="K371" s="2">
        <v>0.09</v>
      </c>
      <c r="L371" s="2">
        <v>34.51</v>
      </c>
      <c r="M371" s="2">
        <v>0.19999672559999998</v>
      </c>
      <c r="N371" s="2">
        <v>4.7300000000000004</v>
      </c>
      <c r="O371" s="2">
        <v>0.27</v>
      </c>
      <c r="P371" s="3">
        <v>7.0000000000000007E-2</v>
      </c>
      <c r="Q371" s="2"/>
      <c r="R371" s="2">
        <v>95.693506498450006</v>
      </c>
      <c r="S371" s="1"/>
      <c r="T371" s="1"/>
      <c r="U371" s="1"/>
      <c r="V371" s="1"/>
      <c r="W371" s="1"/>
      <c r="X371" s="1"/>
      <c r="Y371" s="1"/>
      <c r="Z371" s="1"/>
      <c r="AA371" s="1"/>
      <c r="AB371" s="1">
        <v>2121.33</v>
      </c>
      <c r="AC371" s="1"/>
      <c r="AD371" s="1">
        <v>1571.56</v>
      </c>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row>
    <row r="372" spans="1:82" ht="12.75">
      <c r="B372" s="5"/>
      <c r="C372" s="4"/>
      <c r="D372" s="2"/>
      <c r="E372" s="2"/>
      <c r="F372" s="2"/>
      <c r="G372" s="2"/>
      <c r="H372" s="2"/>
      <c r="I372" s="2"/>
      <c r="J372" s="2"/>
      <c r="K372" s="2"/>
      <c r="L372" s="2"/>
      <c r="M372" s="2"/>
      <c r="N372" s="2"/>
      <c r="O372" s="2"/>
      <c r="P372" s="3"/>
      <c r="Q372" s="2"/>
      <c r="R372" s="2"/>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row>
    <row r="373" spans="1:82" ht="12.75">
      <c r="A373" s="7" t="s">
        <v>995</v>
      </c>
      <c r="B373" s="5" t="s">
        <v>994</v>
      </c>
      <c r="C373" s="4" t="s">
        <v>801</v>
      </c>
      <c r="D373" s="2">
        <v>43.5</v>
      </c>
      <c r="E373" s="2">
        <v>0.03</v>
      </c>
      <c r="F373" s="2">
        <v>0.94</v>
      </c>
      <c r="G373" s="2"/>
      <c r="H373" s="2"/>
      <c r="I373" s="2">
        <v>8.52</v>
      </c>
      <c r="J373" s="2">
        <f>(0.8998*H373)+I373</f>
        <v>8.52</v>
      </c>
      <c r="K373" s="2">
        <v>0.12</v>
      </c>
      <c r="L373" s="2">
        <v>43.46</v>
      </c>
      <c r="M373" s="2"/>
      <c r="N373" s="2">
        <v>2.2799999999999998</v>
      </c>
      <c r="O373" s="2">
        <v>0.06</v>
      </c>
      <c r="P373" s="3"/>
      <c r="Q373" s="2"/>
      <c r="R373" s="2">
        <v>98.91</v>
      </c>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row>
    <row r="374" spans="1:82" ht="12.75">
      <c r="B374" s="5" t="s">
        <v>993</v>
      </c>
      <c r="C374" s="4" t="s">
        <v>801</v>
      </c>
      <c r="D374" s="2">
        <v>43.22</v>
      </c>
      <c r="E374" s="2">
        <v>0.02</v>
      </c>
      <c r="F374" s="2">
        <v>0.98</v>
      </c>
      <c r="G374" s="2"/>
      <c r="H374" s="2">
        <v>0.56999999999999995</v>
      </c>
      <c r="I374" s="2">
        <v>7.52</v>
      </c>
      <c r="J374" s="2">
        <f>(0.8998*H374)+I374</f>
        <v>8.0328859999999995</v>
      </c>
      <c r="K374" s="2">
        <v>0.14000000000000001</v>
      </c>
      <c r="L374" s="2">
        <v>43.76</v>
      </c>
      <c r="M374" s="2"/>
      <c r="N374" s="2">
        <v>0.75</v>
      </c>
      <c r="O374" s="2">
        <v>0.05</v>
      </c>
      <c r="P374" s="3">
        <v>0.01</v>
      </c>
      <c r="Q374" s="2"/>
      <c r="R374" s="2">
        <v>96.962885999999997</v>
      </c>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row>
    <row r="375" spans="1:82" ht="12.75">
      <c r="B375" s="5"/>
      <c r="C375" s="4"/>
      <c r="D375" s="2"/>
      <c r="E375" s="2"/>
      <c r="F375" s="2"/>
      <c r="G375" s="2"/>
      <c r="H375" s="2"/>
      <c r="I375" s="2"/>
      <c r="J375" s="2"/>
      <c r="K375" s="2"/>
      <c r="L375" s="2"/>
      <c r="M375" s="2"/>
      <c r="N375" s="2"/>
      <c r="O375" s="2"/>
      <c r="P375" s="3"/>
      <c r="Q375" s="2"/>
      <c r="R375" s="2"/>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row>
    <row r="376" spans="1:82" ht="12.75">
      <c r="A376" s="7" t="s">
        <v>992</v>
      </c>
      <c r="B376" s="5" t="s">
        <v>991</v>
      </c>
      <c r="C376" s="4" t="s">
        <v>799</v>
      </c>
      <c r="D376" s="2">
        <v>41.1</v>
      </c>
      <c r="E376" s="2">
        <v>0.42</v>
      </c>
      <c r="F376" s="2">
        <v>2.48</v>
      </c>
      <c r="G376" s="2">
        <v>0.43828885500000003</v>
      </c>
      <c r="H376" s="2">
        <v>10.029999999999999</v>
      </c>
      <c r="I376" s="2"/>
      <c r="J376" s="2">
        <f>(0.8998*H376)+I376</f>
        <v>9.0249939999999995</v>
      </c>
      <c r="K376" s="2">
        <v>0.15</v>
      </c>
      <c r="L376" s="2">
        <v>41.02</v>
      </c>
      <c r="M376" s="2">
        <v>0.26902764000000001</v>
      </c>
      <c r="N376" s="2">
        <v>3.36</v>
      </c>
      <c r="O376" s="2">
        <v>0.6</v>
      </c>
      <c r="P376" s="3">
        <v>0.54</v>
      </c>
      <c r="Q376" s="2">
        <v>7.0000000000000007E-2</v>
      </c>
      <c r="R376" s="2">
        <v>99.472310495000002</v>
      </c>
      <c r="S376" s="1"/>
      <c r="T376" s="1"/>
      <c r="U376" s="1"/>
      <c r="V376" s="1"/>
      <c r="W376" s="1"/>
      <c r="X376" s="1"/>
      <c r="Y376" s="1"/>
      <c r="Z376" s="1">
        <v>10</v>
      </c>
      <c r="AA376" s="1">
        <v>89</v>
      </c>
      <c r="AB376" s="1">
        <v>2999</v>
      </c>
      <c r="AC376" s="1">
        <v>115</v>
      </c>
      <c r="AD376" s="1">
        <v>2114</v>
      </c>
      <c r="AE376" s="1">
        <v>20</v>
      </c>
      <c r="AF376" s="1">
        <v>68</v>
      </c>
      <c r="AG376" s="1"/>
      <c r="AH376" s="1"/>
      <c r="AI376" s="1"/>
      <c r="AJ376" s="1"/>
      <c r="AK376" s="1"/>
      <c r="AL376" s="1">
        <v>19</v>
      </c>
      <c r="AM376" s="1">
        <v>132</v>
      </c>
      <c r="AN376" s="1">
        <v>7</v>
      </c>
      <c r="AO376" s="1">
        <v>28</v>
      </c>
      <c r="AP376" s="1">
        <v>16</v>
      </c>
      <c r="AQ376" s="1"/>
      <c r="AR376" s="1"/>
      <c r="AS376" s="1"/>
      <c r="AT376" s="1"/>
      <c r="AU376" s="1"/>
      <c r="AV376" s="1"/>
      <c r="AW376" s="1"/>
      <c r="AX376" s="1"/>
      <c r="AY376" s="1"/>
      <c r="AZ376" s="1"/>
      <c r="BA376" s="1"/>
      <c r="BB376" s="1"/>
      <c r="BC376" s="1">
        <v>346</v>
      </c>
      <c r="BD376" s="1">
        <v>7</v>
      </c>
      <c r="BE376" s="1">
        <v>20</v>
      </c>
      <c r="BF376" s="1"/>
      <c r="BG376" s="1">
        <v>11</v>
      </c>
      <c r="BH376" s="1">
        <v>1.9</v>
      </c>
      <c r="BI376" s="1">
        <v>0.6</v>
      </c>
      <c r="BJ376" s="1"/>
      <c r="BK376" s="1">
        <v>0.24</v>
      </c>
      <c r="BP376" s="9">
        <v>0.42</v>
      </c>
      <c r="BR376" s="9">
        <v>0.75</v>
      </c>
      <c r="BS376" s="9">
        <v>1.1299999999999999</v>
      </c>
      <c r="CD376" s="9">
        <v>0.55000000000000004</v>
      </c>
    </row>
    <row r="377" spans="1:82" ht="12.75">
      <c r="B377" s="5" t="s">
        <v>990</v>
      </c>
      <c r="C377" s="4" t="s">
        <v>799</v>
      </c>
      <c r="D377" s="2">
        <v>44.24</v>
      </c>
      <c r="E377" s="2">
        <v>0.02</v>
      </c>
      <c r="F377" s="2">
        <v>1.1000000000000001</v>
      </c>
      <c r="G377" s="2">
        <v>0.397368255</v>
      </c>
      <c r="H377" s="2">
        <v>8.6999999999999993</v>
      </c>
      <c r="I377" s="2"/>
      <c r="J377" s="2">
        <f>(0.8998*H377)+I377</f>
        <v>7.8282599999999993</v>
      </c>
      <c r="K377" s="2">
        <v>0.14000000000000001</v>
      </c>
      <c r="L377" s="2">
        <v>45.04</v>
      </c>
      <c r="M377" s="2">
        <v>0.28951650000000001</v>
      </c>
      <c r="N377" s="2">
        <v>1.04</v>
      </c>
      <c r="O377" s="2">
        <v>0.36</v>
      </c>
      <c r="P377" s="3">
        <v>7.0000000000000007E-2</v>
      </c>
      <c r="Q377" s="2">
        <v>0.03</v>
      </c>
      <c r="R377" s="2">
        <v>100.555144755</v>
      </c>
      <c r="S377" s="1"/>
      <c r="T377" s="1"/>
      <c r="U377" s="1"/>
      <c r="V377" s="1"/>
      <c r="W377" s="1"/>
      <c r="X377" s="1"/>
      <c r="Y377" s="1"/>
      <c r="Z377" s="1">
        <v>9</v>
      </c>
      <c r="AA377" s="1">
        <v>33</v>
      </c>
      <c r="AB377" s="1">
        <v>2719</v>
      </c>
      <c r="AC377" s="1">
        <v>120</v>
      </c>
      <c r="AD377" s="1">
        <v>2275</v>
      </c>
      <c r="AE377" s="1">
        <v>7</v>
      </c>
      <c r="AF377" s="1">
        <v>56</v>
      </c>
      <c r="AG377" s="1"/>
      <c r="AH377" s="1"/>
      <c r="AI377" s="1"/>
      <c r="AJ377" s="1"/>
      <c r="AK377" s="1"/>
      <c r="AL377" s="1"/>
      <c r="AM377" s="1">
        <v>88</v>
      </c>
      <c r="AN377" s="1">
        <v>4</v>
      </c>
      <c r="AO377" s="1">
        <v>7</v>
      </c>
      <c r="AP377" s="1">
        <v>6</v>
      </c>
      <c r="AQ377" s="1"/>
      <c r="AR377" s="1"/>
      <c r="AS377" s="1"/>
      <c r="AT377" s="1"/>
      <c r="AU377" s="1"/>
      <c r="AV377" s="1"/>
      <c r="AW377" s="1"/>
      <c r="AX377" s="1"/>
      <c r="AY377" s="1"/>
      <c r="AZ377" s="1"/>
      <c r="BA377" s="1"/>
      <c r="BB377" s="1"/>
      <c r="BC377" s="1">
        <v>144</v>
      </c>
      <c r="BD377" s="1">
        <v>8</v>
      </c>
      <c r="BE377" s="1">
        <v>11</v>
      </c>
      <c r="BF377" s="1"/>
      <c r="BG377" s="1">
        <v>3</v>
      </c>
      <c r="BH377" s="1">
        <v>0.6</v>
      </c>
      <c r="BI377" s="1">
        <v>0.18</v>
      </c>
      <c r="BJ377" s="1"/>
      <c r="BK377" s="1"/>
      <c r="BS377" s="9">
        <v>0.55000000000000004</v>
      </c>
      <c r="CD377" s="9">
        <v>1.23</v>
      </c>
    </row>
    <row r="378" spans="1:82" ht="12.75">
      <c r="B378" s="5"/>
      <c r="C378" s="4"/>
      <c r="D378" s="2"/>
      <c r="E378" s="2"/>
      <c r="F378" s="2"/>
      <c r="G378" s="2"/>
      <c r="H378" s="2"/>
      <c r="I378" s="2"/>
      <c r="J378" s="2"/>
      <c r="K378" s="2"/>
      <c r="L378" s="2"/>
      <c r="M378" s="2"/>
      <c r="N378" s="2"/>
      <c r="O378" s="2"/>
      <c r="P378" s="3"/>
      <c r="Q378" s="2"/>
      <c r="R378" s="2"/>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row>
    <row r="379" spans="1:82" ht="12.75">
      <c r="A379" s="7" t="s">
        <v>989</v>
      </c>
      <c r="B379" s="5" t="s">
        <v>988</v>
      </c>
      <c r="C379" s="4" t="s">
        <v>801</v>
      </c>
      <c r="D379" s="2">
        <v>43.82</v>
      </c>
      <c r="E379" s="2">
        <v>0.08</v>
      </c>
      <c r="F379" s="2">
        <v>1.83</v>
      </c>
      <c r="G379" s="2"/>
      <c r="H379" s="2"/>
      <c r="I379" s="2">
        <v>8.09</v>
      </c>
      <c r="J379" s="2">
        <f t="shared" ref="J379:J384" si="23">(0.8998*H379)+I379</f>
        <v>8.09</v>
      </c>
      <c r="K379" s="2">
        <v>0.14699999999999999</v>
      </c>
      <c r="L379" s="2">
        <v>44.25</v>
      </c>
      <c r="M379" s="2"/>
      <c r="N379" s="2">
        <v>1.19</v>
      </c>
      <c r="O379" s="2">
        <v>0.27</v>
      </c>
      <c r="P379" s="3">
        <v>6.4000000000000001E-2</v>
      </c>
      <c r="Q379" s="2">
        <v>0.05</v>
      </c>
      <c r="R379" s="2">
        <v>99.790999999999997</v>
      </c>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row>
    <row r="380" spans="1:82" ht="12.75">
      <c r="B380" s="5" t="s">
        <v>987</v>
      </c>
      <c r="C380" s="4" t="s">
        <v>801</v>
      </c>
      <c r="D380" s="2">
        <v>45.07</v>
      </c>
      <c r="E380" s="2">
        <v>0.12</v>
      </c>
      <c r="F380" s="2">
        <v>2.23</v>
      </c>
      <c r="G380" s="2"/>
      <c r="H380" s="2"/>
      <c r="I380" s="2">
        <v>7.6</v>
      </c>
      <c r="J380" s="2">
        <f t="shared" si="23"/>
        <v>7.6</v>
      </c>
      <c r="K380" s="2">
        <v>0.14000000000000001</v>
      </c>
      <c r="L380" s="2">
        <v>42.42</v>
      </c>
      <c r="M380" s="2"/>
      <c r="N380" s="2">
        <v>1.7</v>
      </c>
      <c r="O380" s="2">
        <v>0.36199999999999999</v>
      </c>
      <c r="P380" s="3">
        <v>0.05</v>
      </c>
      <c r="Q380" s="2">
        <v>5.3999999999999999E-2</v>
      </c>
      <c r="R380" s="2">
        <v>99.746000000000024</v>
      </c>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row>
    <row r="381" spans="1:82" ht="12.75">
      <c r="B381" s="5" t="s">
        <v>986</v>
      </c>
      <c r="C381" s="4" t="s">
        <v>801</v>
      </c>
      <c r="D381" s="2">
        <v>43.65</v>
      </c>
      <c r="E381" s="2">
        <v>6.9000000000000006E-2</v>
      </c>
      <c r="F381" s="2">
        <v>0.81</v>
      </c>
      <c r="G381" s="2"/>
      <c r="H381" s="2"/>
      <c r="I381" s="2">
        <v>7.17</v>
      </c>
      <c r="J381" s="2">
        <f t="shared" si="23"/>
        <v>7.17</v>
      </c>
      <c r="K381" s="2">
        <v>0.128</v>
      </c>
      <c r="L381" s="2">
        <v>46.73</v>
      </c>
      <c r="M381" s="2"/>
      <c r="N381" s="2">
        <v>0.49</v>
      </c>
      <c r="O381" s="2">
        <v>0.56999999999999995</v>
      </c>
      <c r="P381" s="3">
        <v>4.7E-2</v>
      </c>
      <c r="Q381" s="2">
        <v>4.7E-2</v>
      </c>
      <c r="R381" s="2">
        <v>99.710999999999999</v>
      </c>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row>
    <row r="382" spans="1:82" ht="12.75">
      <c r="B382" s="5" t="s">
        <v>985</v>
      </c>
      <c r="C382" s="4" t="s">
        <v>801</v>
      </c>
      <c r="D382" s="2">
        <v>44.62</v>
      </c>
      <c r="E382" s="2">
        <v>0.09</v>
      </c>
      <c r="F382" s="2">
        <v>2.52</v>
      </c>
      <c r="G382" s="2"/>
      <c r="H382" s="2"/>
      <c r="I382" s="2">
        <v>7.32</v>
      </c>
      <c r="J382" s="2">
        <f t="shared" si="23"/>
        <v>7.32</v>
      </c>
      <c r="K382" s="2">
        <v>0.13600000000000001</v>
      </c>
      <c r="L382" s="2">
        <v>42.6</v>
      </c>
      <c r="M382" s="2"/>
      <c r="N382" s="2">
        <v>1.8</v>
      </c>
      <c r="O382" s="2">
        <v>0.29770000000000002</v>
      </c>
      <c r="P382" s="3">
        <v>0.05</v>
      </c>
      <c r="Q382" s="2">
        <v>5.3999999999999999E-2</v>
      </c>
      <c r="R382" s="2">
        <v>99.487700000000004</v>
      </c>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row>
    <row r="383" spans="1:82" ht="12.75">
      <c r="B383" s="5" t="s">
        <v>984</v>
      </c>
      <c r="C383" s="4" t="s">
        <v>801</v>
      </c>
      <c r="D383" s="2">
        <v>44.4</v>
      </c>
      <c r="E383" s="2">
        <v>0.16</v>
      </c>
      <c r="F383" s="2">
        <v>3.48</v>
      </c>
      <c r="G383" s="2"/>
      <c r="H383" s="2"/>
      <c r="I383" s="2">
        <v>7.41</v>
      </c>
      <c r="J383" s="2">
        <f t="shared" si="23"/>
        <v>7.41</v>
      </c>
      <c r="K383" s="2">
        <v>0.13600000000000001</v>
      </c>
      <c r="L383" s="2">
        <v>40.44</v>
      </c>
      <c r="M383" s="2"/>
      <c r="N383" s="2">
        <v>3.07</v>
      </c>
      <c r="O383" s="2">
        <v>0.45</v>
      </c>
      <c r="P383" s="3">
        <v>3.9E-2</v>
      </c>
      <c r="Q383" s="2">
        <v>5.5E-2</v>
      </c>
      <c r="R383" s="2">
        <v>99.64</v>
      </c>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row>
    <row r="384" spans="1:82" ht="12.75">
      <c r="B384" s="5" t="s">
        <v>983</v>
      </c>
      <c r="C384" s="4" t="s">
        <v>801</v>
      </c>
      <c r="D384" s="2">
        <v>44.71</v>
      </c>
      <c r="E384" s="2">
        <v>0.2</v>
      </c>
      <c r="F384" s="2">
        <v>3.91</v>
      </c>
      <c r="G384" s="2"/>
      <c r="H384" s="2"/>
      <c r="I384" s="2">
        <v>7.62</v>
      </c>
      <c r="J384" s="2">
        <f t="shared" si="23"/>
        <v>7.62</v>
      </c>
      <c r="K384" s="2">
        <v>0.13800000000000001</v>
      </c>
      <c r="L384" s="2">
        <v>38.92</v>
      </c>
      <c r="M384" s="2"/>
      <c r="N384" s="2">
        <v>3.49</v>
      </c>
      <c r="O384" s="2">
        <v>0.56000000000000005</v>
      </c>
      <c r="P384" s="3">
        <v>6.2300000000000001E-2</v>
      </c>
      <c r="Q384" s="2">
        <v>6.3E-2</v>
      </c>
      <c r="R384" s="2">
        <v>99.673300000000012</v>
      </c>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row>
    <row r="385" spans="1:83" ht="12.75">
      <c r="B385" s="5"/>
      <c r="C385" s="4"/>
      <c r="D385" s="2"/>
      <c r="E385" s="2"/>
      <c r="F385" s="2"/>
      <c r="G385" s="2"/>
      <c r="H385" s="2"/>
      <c r="I385" s="2"/>
      <c r="J385" s="2"/>
      <c r="K385" s="2"/>
      <c r="L385" s="2"/>
      <c r="M385" s="2"/>
      <c r="N385" s="2"/>
      <c r="O385" s="2"/>
      <c r="P385" s="3"/>
      <c r="Q385" s="2"/>
      <c r="R385" s="2"/>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row>
    <row r="386" spans="1:83" ht="12.75">
      <c r="A386" s="7" t="s">
        <v>982</v>
      </c>
      <c r="B386" s="5" t="s">
        <v>981</v>
      </c>
      <c r="C386" s="4" t="s">
        <v>801</v>
      </c>
      <c r="D386" s="2">
        <v>41.1</v>
      </c>
      <c r="E386" s="2"/>
      <c r="F386" s="2">
        <v>0.32</v>
      </c>
      <c r="G386" s="2">
        <v>0.41999880825000002</v>
      </c>
      <c r="H386" s="2">
        <v>1.08</v>
      </c>
      <c r="I386" s="2">
        <v>6.9</v>
      </c>
      <c r="J386" s="2">
        <f>(0.8998*H386)+I386</f>
        <v>7.8717840000000008</v>
      </c>
      <c r="K386" s="2">
        <v>0.11</v>
      </c>
      <c r="L386" s="2">
        <v>49.1</v>
      </c>
      <c r="M386" s="2">
        <v>0.38999361492000006</v>
      </c>
      <c r="N386" s="2">
        <v>0.2</v>
      </c>
      <c r="O386" s="2"/>
      <c r="P386" s="3"/>
      <c r="Q386" s="2"/>
      <c r="R386" s="2">
        <v>99.511776423170005</v>
      </c>
      <c r="S386" s="1"/>
      <c r="T386" s="1"/>
      <c r="U386" s="1"/>
      <c r="V386" s="1"/>
      <c r="W386" s="1"/>
      <c r="X386" s="1"/>
      <c r="Y386" s="1"/>
      <c r="Z386" s="1"/>
      <c r="AA386" s="1"/>
      <c r="AB386" s="1">
        <v>2873.85</v>
      </c>
      <c r="AC386" s="1"/>
      <c r="AD386" s="1">
        <v>3064.5420000000004</v>
      </c>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row>
    <row r="387" spans="1:83" ht="12.75">
      <c r="B387" s="5" t="s">
        <v>980</v>
      </c>
      <c r="C387" s="4" t="s">
        <v>801</v>
      </c>
      <c r="D387" s="2">
        <v>46.1</v>
      </c>
      <c r="E387" s="2">
        <v>0.01</v>
      </c>
      <c r="F387" s="2">
        <v>2.7</v>
      </c>
      <c r="G387" s="2">
        <v>0.35999897850000001</v>
      </c>
      <c r="H387" s="2">
        <v>1.7</v>
      </c>
      <c r="I387" s="2">
        <v>6.8</v>
      </c>
      <c r="J387" s="2">
        <f>(0.8998*H387)+I387</f>
        <v>8.3296600000000005</v>
      </c>
      <c r="K387" s="2">
        <v>0.11</v>
      </c>
      <c r="L387" s="2">
        <v>39.200000000000003</v>
      </c>
      <c r="M387" s="2">
        <v>0.23999607072000001</v>
      </c>
      <c r="N387" s="2">
        <v>1.2</v>
      </c>
      <c r="O387" s="2">
        <v>0.1</v>
      </c>
      <c r="P387" s="3">
        <v>0.05</v>
      </c>
      <c r="Q387" s="2">
        <v>0.01</v>
      </c>
      <c r="R387" s="2">
        <v>98.409655049220007</v>
      </c>
      <c r="S387" s="1"/>
      <c r="T387" s="1"/>
      <c r="U387" s="1"/>
      <c r="V387" s="1"/>
      <c r="W387" s="1"/>
      <c r="X387" s="1"/>
      <c r="Y387" s="1"/>
      <c r="Z387" s="1"/>
      <c r="AA387" s="1"/>
      <c r="AB387" s="1">
        <v>2463.3000000000002</v>
      </c>
      <c r="AC387" s="1"/>
      <c r="AD387" s="1">
        <v>1885.8720000000001</v>
      </c>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row>
    <row r="388" spans="1:83" ht="12.75">
      <c r="B388" s="5" t="s">
        <v>979</v>
      </c>
      <c r="C388" s="4" t="s">
        <v>801</v>
      </c>
      <c r="D388" s="2">
        <v>45</v>
      </c>
      <c r="E388" s="2">
        <v>0.25</v>
      </c>
      <c r="F388" s="2">
        <v>2.9</v>
      </c>
      <c r="G388" s="2">
        <v>0.42999877987500001</v>
      </c>
      <c r="H388" s="2">
        <v>1.4</v>
      </c>
      <c r="I388" s="2">
        <v>7.1</v>
      </c>
      <c r="J388" s="2">
        <f>(0.8998*H388)+I388</f>
        <v>8.3597199999999994</v>
      </c>
      <c r="K388" s="2">
        <v>0.12</v>
      </c>
      <c r="L388" s="2">
        <v>36.4</v>
      </c>
      <c r="M388" s="2">
        <v>0.22999623444</v>
      </c>
      <c r="N388" s="2">
        <v>4.4000000000000004</v>
      </c>
      <c r="O388" s="2">
        <v>0.49</v>
      </c>
      <c r="P388" s="3">
        <v>7.0000000000000007E-2</v>
      </c>
      <c r="Q388" s="2"/>
      <c r="R388" s="2">
        <v>98.649715014315007</v>
      </c>
      <c r="S388" s="1"/>
      <c r="T388" s="1"/>
      <c r="U388" s="1"/>
      <c r="V388" s="1"/>
      <c r="W388" s="1"/>
      <c r="X388" s="1"/>
      <c r="Y388" s="1"/>
      <c r="Z388" s="1"/>
      <c r="AA388" s="1"/>
      <c r="AB388" s="1">
        <v>2942.2750000000001</v>
      </c>
      <c r="AC388" s="1"/>
      <c r="AD388" s="1">
        <v>1807.2940000000001</v>
      </c>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row>
    <row r="389" spans="1:83" ht="12.75">
      <c r="B389" s="5"/>
      <c r="C389" s="4"/>
      <c r="D389" s="2"/>
      <c r="E389" s="2"/>
      <c r="F389" s="2"/>
      <c r="G389" s="2"/>
      <c r="H389" s="2"/>
      <c r="I389" s="2"/>
      <c r="J389" s="2"/>
      <c r="K389" s="2"/>
      <c r="L389" s="2"/>
      <c r="M389" s="2"/>
      <c r="N389" s="2"/>
      <c r="O389" s="2"/>
      <c r="P389" s="3"/>
      <c r="Q389" s="2"/>
      <c r="R389" s="2"/>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row>
    <row r="390" spans="1:83" ht="12.75">
      <c r="A390" s="7" t="s">
        <v>978</v>
      </c>
      <c r="B390" s="5">
        <v>122</v>
      </c>
      <c r="C390" s="4" t="s">
        <v>801</v>
      </c>
      <c r="D390" s="2">
        <v>40.630000000000003</v>
      </c>
      <c r="E390" s="2">
        <v>0.01</v>
      </c>
      <c r="F390" s="2">
        <v>0.3</v>
      </c>
      <c r="G390" s="2">
        <v>0.18121980000000001</v>
      </c>
      <c r="H390" s="2">
        <v>9.0500000000000007</v>
      </c>
      <c r="I390" s="2"/>
      <c r="J390" s="2">
        <f t="shared" ref="J390:J401" si="24">(0.8998*H390)+I390</f>
        <v>8.1431900000000006</v>
      </c>
      <c r="K390" s="2">
        <v>0.12</v>
      </c>
      <c r="L390" s="2">
        <v>48.86</v>
      </c>
      <c r="M390" s="2">
        <v>0.3588732</v>
      </c>
      <c r="N390" s="2">
        <v>0.25</v>
      </c>
      <c r="O390" s="2">
        <v>0.03</v>
      </c>
      <c r="P390" s="3">
        <v>0.01</v>
      </c>
      <c r="Q390" s="2">
        <v>0.02</v>
      </c>
      <c r="R390" s="2">
        <v>98.913282999999993</v>
      </c>
      <c r="S390" s="1"/>
      <c r="T390" s="1"/>
      <c r="U390" s="1"/>
      <c r="V390" s="1"/>
      <c r="W390" s="1"/>
      <c r="X390" s="1"/>
      <c r="Y390" s="1"/>
      <c r="Z390" s="1">
        <v>3.7</v>
      </c>
      <c r="AA390" s="1">
        <v>15</v>
      </c>
      <c r="AB390" s="1">
        <v>1240</v>
      </c>
      <c r="AC390" s="1">
        <v>127</v>
      </c>
      <c r="AD390" s="1">
        <v>2820</v>
      </c>
      <c r="AE390" s="1">
        <v>2</v>
      </c>
      <c r="AF390" s="1">
        <v>67</v>
      </c>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v>0.32</v>
      </c>
      <c r="BE390" s="1">
        <v>0.57999999999999996</v>
      </c>
      <c r="BF390" s="1"/>
      <c r="BG390" s="1"/>
      <c r="BH390" s="1">
        <v>4.4999999999999998E-2</v>
      </c>
      <c r="BI390" s="1">
        <v>1.2E-2</v>
      </c>
      <c r="BJ390" s="1"/>
      <c r="BK390" s="1">
        <v>6.0000000000000001E-3</v>
      </c>
      <c r="BP390" s="9">
        <v>2.1000000000000001E-2</v>
      </c>
      <c r="BQ390" s="9">
        <v>3.0000000000000001E-3</v>
      </c>
      <c r="CE390" s="9">
        <v>1.6E-2</v>
      </c>
    </row>
    <row r="391" spans="1:83" ht="12.75">
      <c r="B391" s="5">
        <v>72</v>
      </c>
      <c r="C391" s="4" t="s">
        <v>801</v>
      </c>
      <c r="D391" s="2">
        <v>44.18</v>
      </c>
      <c r="E391" s="2">
        <v>0.01</v>
      </c>
      <c r="F391" s="2">
        <v>0.65</v>
      </c>
      <c r="G391" s="2">
        <v>0.49689300000000003</v>
      </c>
      <c r="H391" s="2">
        <v>8.14</v>
      </c>
      <c r="I391" s="2"/>
      <c r="J391" s="2">
        <f t="shared" si="24"/>
        <v>7.3243720000000012</v>
      </c>
      <c r="K391" s="2">
        <v>0.12</v>
      </c>
      <c r="L391" s="2">
        <v>44.91</v>
      </c>
      <c r="M391" s="2">
        <v>0.31051439999999997</v>
      </c>
      <c r="N391" s="2">
        <v>0.44</v>
      </c>
      <c r="O391" s="2">
        <v>0.02</v>
      </c>
      <c r="P391" s="3">
        <v>0.01</v>
      </c>
      <c r="Q391" s="2">
        <v>0.04</v>
      </c>
      <c r="R391" s="2">
        <v>98.511779400000009</v>
      </c>
      <c r="S391" s="1"/>
      <c r="T391" s="1"/>
      <c r="U391" s="1"/>
      <c r="V391" s="1"/>
      <c r="W391" s="1"/>
      <c r="X391" s="1"/>
      <c r="Y391" s="1"/>
      <c r="Z391" s="1">
        <v>6.8</v>
      </c>
      <c r="AA391" s="1">
        <v>32</v>
      </c>
      <c r="AB391" s="1">
        <v>3400</v>
      </c>
      <c r="AC391" s="1">
        <v>114</v>
      </c>
      <c r="AD391" s="1">
        <v>2440</v>
      </c>
      <c r="AE391" s="1">
        <v>9</v>
      </c>
      <c r="AF391" s="1">
        <v>68</v>
      </c>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v>7.1999999999999995E-2</v>
      </c>
      <c r="BE391" s="1">
        <v>0.14499999999999999</v>
      </c>
      <c r="BF391" s="1"/>
      <c r="BG391" s="1"/>
      <c r="BH391" s="1">
        <v>8.9999999999999993E-3</v>
      </c>
      <c r="BI391" s="1">
        <v>3.0000000000000001E-3</v>
      </c>
      <c r="BJ391" s="1"/>
      <c r="BK391" s="1"/>
      <c r="BP391" s="9">
        <v>8.9999999999999993E-3</v>
      </c>
      <c r="BQ391" s="9">
        <v>2E-3</v>
      </c>
      <c r="CE391" s="9">
        <v>1.6E-2</v>
      </c>
    </row>
    <row r="392" spans="1:83" ht="12.75">
      <c r="B392" s="5">
        <v>101</v>
      </c>
      <c r="C392" s="4" t="s">
        <v>801</v>
      </c>
      <c r="D392" s="2">
        <v>42.93</v>
      </c>
      <c r="E392" s="2">
        <v>0.05</v>
      </c>
      <c r="F392" s="2">
        <v>0.99</v>
      </c>
      <c r="G392" s="2">
        <v>0.28352130000000003</v>
      </c>
      <c r="H392" s="2">
        <v>8.5</v>
      </c>
      <c r="I392" s="2"/>
      <c r="J392" s="2">
        <f t="shared" si="24"/>
        <v>7.6483000000000008</v>
      </c>
      <c r="K392" s="2">
        <v>0.12</v>
      </c>
      <c r="L392" s="2">
        <v>44.9</v>
      </c>
      <c r="M392" s="2">
        <v>0.30542399999999997</v>
      </c>
      <c r="N392" s="2">
        <v>1.47</v>
      </c>
      <c r="O392" s="2">
        <v>0.1</v>
      </c>
      <c r="P392" s="3">
        <v>0.05</v>
      </c>
      <c r="Q392" s="2">
        <v>0.06</v>
      </c>
      <c r="R392" s="2">
        <v>98.9072453</v>
      </c>
      <c r="S392" s="1"/>
      <c r="T392" s="1"/>
      <c r="U392" s="1"/>
      <c r="V392" s="1"/>
      <c r="W392" s="1"/>
      <c r="X392" s="1"/>
      <c r="Y392" s="1"/>
      <c r="Z392" s="1">
        <v>6.9</v>
      </c>
      <c r="AA392" s="1">
        <v>39</v>
      </c>
      <c r="AB392" s="1">
        <v>1940</v>
      </c>
      <c r="AC392" s="1">
        <v>112</v>
      </c>
      <c r="AD392" s="1">
        <v>2400</v>
      </c>
      <c r="AE392" s="1">
        <v>6</v>
      </c>
      <c r="AF392" s="1">
        <v>67</v>
      </c>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v>1.26</v>
      </c>
      <c r="BE392" s="1">
        <v>2.08</v>
      </c>
      <c r="BF392" s="1"/>
      <c r="BG392" s="1">
        <v>0.94</v>
      </c>
      <c r="BH392" s="1">
        <v>0.188</v>
      </c>
      <c r="BI392" s="1">
        <v>4.8000000000000001E-2</v>
      </c>
      <c r="BJ392" s="1"/>
      <c r="BK392" s="1">
        <v>2.3E-2</v>
      </c>
      <c r="BP392" s="9">
        <v>8.6999999999999994E-2</v>
      </c>
      <c r="BQ392" s="9">
        <v>1.7000000000000001E-2</v>
      </c>
      <c r="CE392" s="9">
        <v>5.5E-2</v>
      </c>
    </row>
    <row r="393" spans="1:83" ht="12.75">
      <c r="B393" s="5">
        <v>92</v>
      </c>
      <c r="C393" s="4" t="s">
        <v>801</v>
      </c>
      <c r="D393" s="2">
        <v>42.54</v>
      </c>
      <c r="E393" s="2">
        <v>0.03</v>
      </c>
      <c r="F393" s="2">
        <v>1.07</v>
      </c>
      <c r="G393" s="2">
        <v>0.17683545000000001</v>
      </c>
      <c r="H393" s="2">
        <v>9.39</v>
      </c>
      <c r="I393" s="2"/>
      <c r="J393" s="2">
        <f t="shared" si="24"/>
        <v>8.4491220000000009</v>
      </c>
      <c r="K393" s="2">
        <v>0.13</v>
      </c>
      <c r="L393" s="2">
        <v>46.15</v>
      </c>
      <c r="M393" s="2">
        <v>0.31814999999999999</v>
      </c>
      <c r="N393" s="2">
        <v>0.5</v>
      </c>
      <c r="O393" s="2">
        <v>0.06</v>
      </c>
      <c r="P393" s="3">
        <v>0.01</v>
      </c>
      <c r="Q393" s="2">
        <v>0.03</v>
      </c>
      <c r="R393" s="2">
        <v>99.46410745</v>
      </c>
      <c r="S393" s="1"/>
      <c r="T393" s="1"/>
      <c r="U393" s="1"/>
      <c r="V393" s="1"/>
      <c r="W393" s="1"/>
      <c r="X393" s="1"/>
      <c r="Y393" s="1"/>
      <c r="Z393" s="1">
        <v>5.9</v>
      </c>
      <c r="AA393" s="1">
        <v>32</v>
      </c>
      <c r="AB393" s="1">
        <v>1210</v>
      </c>
      <c r="AC393" s="1">
        <v>120</v>
      </c>
      <c r="AD393" s="1">
        <v>2500</v>
      </c>
      <c r="AE393" s="1">
        <v>7</v>
      </c>
      <c r="AF393" s="1">
        <v>74</v>
      </c>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v>0.27</v>
      </c>
      <c r="BE393" s="1">
        <v>0.495</v>
      </c>
      <c r="BF393" s="1"/>
      <c r="BG393" s="1">
        <v>0.24</v>
      </c>
      <c r="BH393" s="1">
        <v>5.2999999999999999E-2</v>
      </c>
      <c r="BI393" s="1">
        <v>1.7999999999999999E-2</v>
      </c>
      <c r="BJ393" s="1"/>
      <c r="BK393" s="1">
        <v>1.4999999999999999E-2</v>
      </c>
      <c r="BP393" s="9">
        <v>8.5999999999999993E-2</v>
      </c>
      <c r="BQ393" s="9">
        <v>1.6E-2</v>
      </c>
      <c r="CE393" s="9">
        <v>1.9E-2</v>
      </c>
    </row>
    <row r="394" spans="1:83" ht="12.75">
      <c r="B394" s="5">
        <v>111</v>
      </c>
      <c r="C394" s="4" t="s">
        <v>801</v>
      </c>
      <c r="D394" s="2">
        <v>43.81</v>
      </c>
      <c r="E394" s="2">
        <v>0.04</v>
      </c>
      <c r="F394" s="2">
        <v>1.1100000000000001</v>
      </c>
      <c r="G394" s="2">
        <v>0.48958575000000004</v>
      </c>
      <c r="H394" s="2">
        <v>8.39</v>
      </c>
      <c r="I394" s="2"/>
      <c r="J394" s="2">
        <f t="shared" si="24"/>
        <v>7.549322000000001</v>
      </c>
      <c r="K394" s="2">
        <v>0.13</v>
      </c>
      <c r="L394" s="2">
        <v>44.84</v>
      </c>
      <c r="M394" s="2">
        <v>0.29524319999999998</v>
      </c>
      <c r="N394" s="2">
        <v>0.86</v>
      </c>
      <c r="O394" s="2">
        <v>0.08</v>
      </c>
      <c r="P394" s="3">
        <v>0.04</v>
      </c>
      <c r="Q394" s="2">
        <v>0.02</v>
      </c>
      <c r="R394" s="2">
        <v>99.264150950000015</v>
      </c>
      <c r="S394" s="1"/>
      <c r="T394" s="1"/>
      <c r="U394" s="1"/>
      <c r="V394" s="1"/>
      <c r="W394" s="1"/>
      <c r="X394" s="1"/>
      <c r="Y394" s="1"/>
      <c r="Z394" s="1">
        <v>9.1</v>
      </c>
      <c r="AA394" s="1">
        <v>52</v>
      </c>
      <c r="AB394" s="1">
        <v>3350</v>
      </c>
      <c r="AC394" s="1">
        <v>111</v>
      </c>
      <c r="AD394" s="1">
        <v>2320</v>
      </c>
      <c r="AE394" s="1">
        <v>3</v>
      </c>
      <c r="AF394" s="1">
        <v>68</v>
      </c>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v>1.52</v>
      </c>
      <c r="BE394" s="1">
        <v>2.75</v>
      </c>
      <c r="BF394" s="1"/>
      <c r="BG394" s="1">
        <v>1</v>
      </c>
      <c r="BH394" s="1">
        <v>0.17100000000000001</v>
      </c>
      <c r="BI394" s="1">
        <v>4.8000000000000001E-2</v>
      </c>
      <c r="BJ394" s="1"/>
      <c r="BK394" s="1">
        <v>1.7000000000000001E-2</v>
      </c>
      <c r="BP394" s="9">
        <v>0.06</v>
      </c>
      <c r="BQ394" s="9">
        <v>1.0999999999999999E-2</v>
      </c>
      <c r="CE394" s="9">
        <v>1.4E-2</v>
      </c>
    </row>
    <row r="395" spans="1:83" ht="12.75">
      <c r="B395" s="5">
        <v>94</v>
      </c>
      <c r="C395" s="4" t="s">
        <v>801</v>
      </c>
      <c r="D395" s="2">
        <v>41.2</v>
      </c>
      <c r="E395" s="2">
        <v>7.0000000000000007E-2</v>
      </c>
      <c r="F395" s="2">
        <v>1.29</v>
      </c>
      <c r="G395" s="2">
        <v>0.37997700000000001</v>
      </c>
      <c r="H395" s="2">
        <v>9.2200000000000006</v>
      </c>
      <c r="I395" s="2"/>
      <c r="J395" s="2">
        <f t="shared" si="24"/>
        <v>8.2961560000000016</v>
      </c>
      <c r="K395" s="2">
        <v>0.14000000000000001</v>
      </c>
      <c r="L395" s="2">
        <v>43.81</v>
      </c>
      <c r="M395" s="2">
        <v>0.26724599999999998</v>
      </c>
      <c r="N395" s="2">
        <v>3.18</v>
      </c>
      <c r="O395" s="2">
        <v>0.22</v>
      </c>
      <c r="P395" s="3">
        <v>0.01</v>
      </c>
      <c r="Q395" s="2">
        <v>0.06</v>
      </c>
      <c r="R395" s="2">
        <v>98.923378999999997</v>
      </c>
      <c r="S395" s="1"/>
      <c r="T395" s="1"/>
      <c r="U395" s="1"/>
      <c r="V395" s="1"/>
      <c r="W395" s="1"/>
      <c r="X395" s="1"/>
      <c r="Y395" s="1"/>
      <c r="Z395" s="1">
        <v>11.1</v>
      </c>
      <c r="AA395" s="1">
        <v>62</v>
      </c>
      <c r="AB395" s="1">
        <v>2600</v>
      </c>
      <c r="AC395" s="1">
        <v>113</v>
      </c>
      <c r="AD395" s="1">
        <v>2100</v>
      </c>
      <c r="AE395" s="1">
        <v>12</v>
      </c>
      <c r="AF395" s="1">
        <v>76</v>
      </c>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v>5.79</v>
      </c>
      <c r="BE395" s="1">
        <v>12.64</v>
      </c>
      <c r="BF395" s="1"/>
      <c r="BG395" s="1">
        <v>5.94</v>
      </c>
      <c r="BH395" s="1">
        <v>1.1499999999999999</v>
      </c>
      <c r="BI395" s="1">
        <v>0.26500000000000001</v>
      </c>
      <c r="BJ395" s="1"/>
      <c r="BK395" s="1">
        <v>0.11</v>
      </c>
      <c r="BP395" s="9">
        <v>0.27300000000000002</v>
      </c>
      <c r="BQ395" s="9">
        <v>4.4999999999999998E-2</v>
      </c>
      <c r="CE395" s="9">
        <v>4.8000000000000001E-2</v>
      </c>
    </row>
    <row r="396" spans="1:83" ht="12.75">
      <c r="B396" s="5">
        <v>105</v>
      </c>
      <c r="C396" s="4" t="s">
        <v>801</v>
      </c>
      <c r="D396" s="2">
        <v>43.9</v>
      </c>
      <c r="E396" s="2">
        <v>0.02</v>
      </c>
      <c r="F396" s="2">
        <v>1.31</v>
      </c>
      <c r="G396" s="2">
        <v>0.344171475</v>
      </c>
      <c r="H396" s="2">
        <v>9.14</v>
      </c>
      <c r="I396" s="2"/>
      <c r="J396" s="2">
        <f t="shared" si="24"/>
        <v>8.2241720000000011</v>
      </c>
      <c r="K396" s="2">
        <v>0.15</v>
      </c>
      <c r="L396" s="2">
        <v>44.06</v>
      </c>
      <c r="M396" s="2">
        <v>0.2965158</v>
      </c>
      <c r="N396" s="2">
        <v>0.94</v>
      </c>
      <c r="O396" s="2">
        <v>0.1</v>
      </c>
      <c r="P396" s="3">
        <v>0.01</v>
      </c>
      <c r="Q396" s="2">
        <v>0.04</v>
      </c>
      <c r="R396" s="2">
        <v>99.394859275000002</v>
      </c>
      <c r="S396" s="1"/>
      <c r="T396" s="1"/>
      <c r="U396" s="1"/>
      <c r="V396" s="1"/>
      <c r="W396" s="1"/>
      <c r="X396" s="1"/>
      <c r="Y396" s="1"/>
      <c r="Z396" s="1">
        <v>8.4</v>
      </c>
      <c r="AA396" s="1">
        <v>36</v>
      </c>
      <c r="AB396" s="1">
        <v>2355</v>
      </c>
      <c r="AC396" s="1">
        <v>112</v>
      </c>
      <c r="AD396" s="1">
        <v>2330</v>
      </c>
      <c r="AE396" s="1">
        <v>3</v>
      </c>
      <c r="AF396" s="1">
        <v>81</v>
      </c>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v>0.83</v>
      </c>
      <c r="BE396" s="1">
        <v>2.2200000000000002</v>
      </c>
      <c r="BF396" s="1"/>
      <c r="BG396" s="1">
        <v>1.4</v>
      </c>
      <c r="BH396" s="1">
        <v>0.33900000000000002</v>
      </c>
      <c r="BI396" s="1">
        <v>8.8999999999999996E-2</v>
      </c>
      <c r="BJ396" s="1"/>
      <c r="BK396" s="1">
        <v>0.04</v>
      </c>
      <c r="BP396" s="9">
        <v>0.14899999999999999</v>
      </c>
      <c r="BQ396" s="9">
        <v>2.7E-2</v>
      </c>
      <c r="CE396" s="9">
        <v>0.02</v>
      </c>
    </row>
    <row r="397" spans="1:83" ht="12.75">
      <c r="B397" s="5">
        <v>109</v>
      </c>
      <c r="C397" s="4" t="s">
        <v>801</v>
      </c>
      <c r="D397" s="2">
        <v>43.34</v>
      </c>
      <c r="E397" s="2">
        <v>0.01</v>
      </c>
      <c r="F397" s="2">
        <v>1.54</v>
      </c>
      <c r="G397" s="2">
        <v>0.49835445</v>
      </c>
      <c r="H397" s="2">
        <v>8.5500000000000007</v>
      </c>
      <c r="I397" s="2"/>
      <c r="J397" s="2">
        <f t="shared" si="24"/>
        <v>7.6932900000000011</v>
      </c>
      <c r="K397" s="2">
        <v>0.12</v>
      </c>
      <c r="L397" s="2">
        <v>44.65</v>
      </c>
      <c r="M397" s="2">
        <v>0.29778840000000001</v>
      </c>
      <c r="N397" s="2">
        <v>1.1599999999999999</v>
      </c>
      <c r="O397" s="2">
        <v>0.05</v>
      </c>
      <c r="P397" s="3">
        <v>0.01</v>
      </c>
      <c r="Q397" s="2">
        <v>0.01</v>
      </c>
      <c r="R397" s="2">
        <v>99.379432850000001</v>
      </c>
      <c r="S397" s="1"/>
      <c r="T397" s="1"/>
      <c r="U397" s="1"/>
      <c r="V397" s="1"/>
      <c r="W397" s="1"/>
      <c r="X397" s="1"/>
      <c r="Y397" s="1"/>
      <c r="Z397" s="1">
        <v>9.3000000000000007</v>
      </c>
      <c r="AA397" s="1">
        <v>58</v>
      </c>
      <c r="AB397" s="1">
        <v>3410</v>
      </c>
      <c r="AC397" s="1">
        <v>114</v>
      </c>
      <c r="AD397" s="1">
        <v>2340</v>
      </c>
      <c r="AE397" s="1">
        <v>3</v>
      </c>
      <c r="AF397" s="1">
        <v>67</v>
      </c>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v>0.54</v>
      </c>
      <c r="BE397" s="1">
        <v>1.02</v>
      </c>
      <c r="BF397" s="1"/>
      <c r="BG397" s="1">
        <v>0.38</v>
      </c>
      <c r="BH397" s="1">
        <v>6.8000000000000005E-2</v>
      </c>
      <c r="BI397" s="1">
        <v>2.1000000000000001E-2</v>
      </c>
      <c r="BJ397" s="1"/>
      <c r="BK397" s="1">
        <v>1.6E-2</v>
      </c>
      <c r="BP397" s="9">
        <v>8.6999999999999994E-2</v>
      </c>
      <c r="BQ397" s="9">
        <v>2.7E-2</v>
      </c>
      <c r="CE397" s="9">
        <v>1.7999999999999999E-2</v>
      </c>
    </row>
    <row r="398" spans="1:83" ht="12.75">
      <c r="B398" s="5">
        <v>79</v>
      </c>
      <c r="C398" s="4" t="s">
        <v>801</v>
      </c>
      <c r="D398" s="2">
        <v>44.95</v>
      </c>
      <c r="E398" s="2">
        <v>0.02</v>
      </c>
      <c r="F398" s="2">
        <v>1.95</v>
      </c>
      <c r="G398" s="2">
        <v>0.36536250000000003</v>
      </c>
      <c r="H398" s="2">
        <v>8.64</v>
      </c>
      <c r="I398" s="2"/>
      <c r="J398" s="2">
        <f t="shared" si="24"/>
        <v>7.7742720000000007</v>
      </c>
      <c r="K398" s="2">
        <v>0.13</v>
      </c>
      <c r="L398" s="2">
        <v>40.9</v>
      </c>
      <c r="M398" s="2">
        <v>0.26724599999999998</v>
      </c>
      <c r="N398" s="2">
        <v>2.2000000000000002</v>
      </c>
      <c r="O398" s="2">
        <v>0.16</v>
      </c>
      <c r="P398" s="3">
        <v>0.01</v>
      </c>
      <c r="Q398" s="2">
        <v>0.03</v>
      </c>
      <c r="R398" s="2">
        <v>98.756880499999994</v>
      </c>
      <c r="S398" s="1"/>
      <c r="T398" s="1"/>
      <c r="U398" s="1"/>
      <c r="V398" s="1"/>
      <c r="W398" s="1"/>
      <c r="X398" s="1"/>
      <c r="Y398" s="1"/>
      <c r="Z398" s="1">
        <v>11.5</v>
      </c>
      <c r="AA398" s="1">
        <v>54</v>
      </c>
      <c r="AB398" s="1">
        <v>2500</v>
      </c>
      <c r="AC398" s="1">
        <v>108</v>
      </c>
      <c r="AD398" s="1">
        <v>2100</v>
      </c>
      <c r="AE398" s="1">
        <v>11</v>
      </c>
      <c r="AF398" s="1">
        <v>67</v>
      </c>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v>0.22700000000000001</v>
      </c>
      <c r="BE398" s="1">
        <v>0.33200000000000002</v>
      </c>
      <c r="BF398" s="1"/>
      <c r="BG398" s="1"/>
      <c r="BH398" s="1">
        <v>5.8000000000000003E-2</v>
      </c>
      <c r="BI398" s="1">
        <v>2.5000000000000001E-2</v>
      </c>
      <c r="BJ398" s="1"/>
      <c r="BK398" s="1">
        <v>2.1000000000000001E-2</v>
      </c>
      <c r="BP398" s="9">
        <v>0.19</v>
      </c>
      <c r="BQ398" s="9">
        <v>3.5000000000000003E-2</v>
      </c>
      <c r="CE398" s="9">
        <v>0.04</v>
      </c>
    </row>
    <row r="399" spans="1:83" ht="12.75">
      <c r="B399" s="5">
        <v>84</v>
      </c>
      <c r="C399" s="4" t="s">
        <v>801</v>
      </c>
      <c r="D399" s="2">
        <v>45.15</v>
      </c>
      <c r="E399" s="2">
        <v>0.04</v>
      </c>
      <c r="F399" s="2">
        <v>2</v>
      </c>
      <c r="G399" s="2">
        <v>0.31128885000000001</v>
      </c>
      <c r="H399" s="2">
        <v>8.7200000000000006</v>
      </c>
      <c r="I399" s="2"/>
      <c r="J399" s="2">
        <f t="shared" si="24"/>
        <v>7.8462560000000012</v>
      </c>
      <c r="K399" s="2">
        <v>0.14000000000000001</v>
      </c>
      <c r="L399" s="2">
        <v>40.74</v>
      </c>
      <c r="M399" s="2">
        <v>0.27233639999999998</v>
      </c>
      <c r="N399" s="2">
        <v>1.4</v>
      </c>
      <c r="O399" s="2">
        <v>0.15</v>
      </c>
      <c r="P399" s="3">
        <v>0.01</v>
      </c>
      <c r="Q399" s="2">
        <v>0.03</v>
      </c>
      <c r="R399" s="2">
        <v>98.089881250000005</v>
      </c>
      <c r="S399" s="1"/>
      <c r="T399" s="1"/>
      <c r="U399" s="1"/>
      <c r="V399" s="1"/>
      <c r="W399" s="1"/>
      <c r="X399" s="1"/>
      <c r="Y399" s="1"/>
      <c r="Z399" s="1">
        <v>9.3000000000000007</v>
      </c>
      <c r="AA399" s="1">
        <v>51</v>
      </c>
      <c r="AB399" s="1">
        <v>2130</v>
      </c>
      <c r="AC399" s="1">
        <v>109</v>
      </c>
      <c r="AD399" s="1">
        <v>2140</v>
      </c>
      <c r="AE399" s="1">
        <v>10</v>
      </c>
      <c r="AF399" s="1">
        <v>65</v>
      </c>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v>0.41799999999999998</v>
      </c>
      <c r="BE399" s="1">
        <v>0.59</v>
      </c>
      <c r="BF399" s="1"/>
      <c r="BG399" s="1">
        <v>0.32</v>
      </c>
      <c r="BH399" s="1">
        <v>8.3000000000000004E-2</v>
      </c>
      <c r="BI399" s="1">
        <v>2.8000000000000001E-2</v>
      </c>
      <c r="BJ399" s="1"/>
      <c r="BK399" s="1">
        <v>1.7999999999999999E-2</v>
      </c>
      <c r="BP399" s="9">
        <v>8.5999999999999993E-2</v>
      </c>
      <c r="BQ399" s="9">
        <v>1.6E-2</v>
      </c>
      <c r="CE399" s="9">
        <v>2.1999999999999999E-2</v>
      </c>
    </row>
    <row r="400" spans="1:83" ht="12.75">
      <c r="B400" s="5">
        <v>107</v>
      </c>
      <c r="C400" s="4" t="s">
        <v>801</v>
      </c>
      <c r="D400" s="2">
        <v>44.9</v>
      </c>
      <c r="E400" s="2">
        <v>0.05</v>
      </c>
      <c r="F400" s="2">
        <v>2.48</v>
      </c>
      <c r="G400" s="2">
        <v>0.32005755000000002</v>
      </c>
      <c r="H400" s="2">
        <v>8.68</v>
      </c>
      <c r="I400" s="2"/>
      <c r="J400" s="2">
        <f t="shared" si="24"/>
        <v>7.8102640000000001</v>
      </c>
      <c r="K400" s="2">
        <v>0.13</v>
      </c>
      <c r="L400" s="2">
        <v>40.700000000000003</v>
      </c>
      <c r="M400" s="2">
        <v>0.26533709999999999</v>
      </c>
      <c r="N400" s="2">
        <v>2.09</v>
      </c>
      <c r="O400" s="2">
        <v>0.21</v>
      </c>
      <c r="P400" s="3">
        <v>0.02</v>
      </c>
      <c r="Q400" s="2">
        <v>0.02</v>
      </c>
      <c r="R400" s="2">
        <v>98.99565865000001</v>
      </c>
      <c r="S400" s="1"/>
      <c r="T400" s="1"/>
      <c r="U400" s="1"/>
      <c r="V400" s="1"/>
      <c r="W400" s="1"/>
      <c r="X400" s="1"/>
      <c r="Y400" s="1"/>
      <c r="Z400" s="1">
        <v>11.2</v>
      </c>
      <c r="AA400" s="1">
        <v>64</v>
      </c>
      <c r="AB400" s="1">
        <v>2190</v>
      </c>
      <c r="AC400" s="1">
        <v>105</v>
      </c>
      <c r="AD400" s="1">
        <v>2085</v>
      </c>
      <c r="AE400" s="1">
        <v>8</v>
      </c>
      <c r="AF400" s="1">
        <v>56</v>
      </c>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v>1.07</v>
      </c>
      <c r="BE400" s="1">
        <v>2.0499999999999998</v>
      </c>
      <c r="BF400" s="1"/>
      <c r="BG400" s="1">
        <v>0.9</v>
      </c>
      <c r="BH400" s="1">
        <v>0.16400000000000001</v>
      </c>
      <c r="BI400" s="1">
        <v>4.8000000000000001E-2</v>
      </c>
      <c r="BJ400" s="1"/>
      <c r="BK400" s="1">
        <v>3.9E-2</v>
      </c>
      <c r="BP400" s="9">
        <v>0.22900000000000001</v>
      </c>
      <c r="BQ400" s="9">
        <v>4.1000000000000002E-2</v>
      </c>
      <c r="CE400" s="9">
        <v>2.7E-2</v>
      </c>
    </row>
    <row r="401" spans="1:83" ht="12.75">
      <c r="B401" s="5">
        <v>106</v>
      </c>
      <c r="C401" s="4" t="s">
        <v>801</v>
      </c>
      <c r="D401" s="2">
        <v>45.95</v>
      </c>
      <c r="E401" s="2">
        <v>0.11</v>
      </c>
      <c r="F401" s="2">
        <v>2.79</v>
      </c>
      <c r="G401" s="2">
        <v>0.38947642500000001</v>
      </c>
      <c r="H401" s="2">
        <v>8.7899999999999991</v>
      </c>
      <c r="I401" s="2"/>
      <c r="J401" s="2">
        <f t="shared" si="24"/>
        <v>7.9092419999999999</v>
      </c>
      <c r="K401" s="2">
        <v>0.14000000000000001</v>
      </c>
      <c r="L401" s="2">
        <v>38.74</v>
      </c>
      <c r="M401" s="2">
        <v>0.2379762</v>
      </c>
      <c r="N401" s="2">
        <v>2.54</v>
      </c>
      <c r="O401" s="2">
        <v>0.17</v>
      </c>
      <c r="P401" s="3">
        <v>0.01</v>
      </c>
      <c r="Q401" s="2">
        <v>0.02</v>
      </c>
      <c r="R401" s="2">
        <v>99.006694625000009</v>
      </c>
      <c r="S401" s="1"/>
      <c r="T401" s="1"/>
      <c r="U401" s="1"/>
      <c r="V401" s="1"/>
      <c r="W401" s="1"/>
      <c r="X401" s="1"/>
      <c r="Y401" s="1"/>
      <c r="Z401" s="1">
        <v>13.8</v>
      </c>
      <c r="AA401" s="1">
        <v>82</v>
      </c>
      <c r="AB401" s="1">
        <v>2665</v>
      </c>
      <c r="AC401" s="1">
        <v>104</v>
      </c>
      <c r="AD401" s="1">
        <v>1870</v>
      </c>
      <c r="AE401" s="1">
        <v>8</v>
      </c>
      <c r="AF401" s="1">
        <v>59</v>
      </c>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v>0.49</v>
      </c>
      <c r="BE401" s="1">
        <v>1.0900000000000001</v>
      </c>
      <c r="BF401" s="1"/>
      <c r="BG401" s="1">
        <v>0.67</v>
      </c>
      <c r="BH401" s="1">
        <v>0.19400000000000001</v>
      </c>
      <c r="BI401" s="1">
        <v>6.2E-2</v>
      </c>
      <c r="BJ401" s="1"/>
      <c r="BK401" s="1">
        <v>0.04</v>
      </c>
      <c r="BP401" s="9">
        <v>0.19400000000000001</v>
      </c>
      <c r="BQ401" s="9">
        <v>3.6999999999999998E-2</v>
      </c>
      <c r="CE401" s="9">
        <v>2.4E-2</v>
      </c>
    </row>
    <row r="403" spans="1:83">
      <c r="A403" s="7" t="s">
        <v>977</v>
      </c>
      <c r="B403" s="7" t="s">
        <v>976</v>
      </c>
      <c r="C403" s="12" t="s">
        <v>801</v>
      </c>
      <c r="D403" s="8">
        <v>44.2</v>
      </c>
      <c r="E403" s="8">
        <v>0.12</v>
      </c>
      <c r="F403" s="8">
        <v>3.21</v>
      </c>
      <c r="G403" s="8">
        <v>0.37120829999999999</v>
      </c>
      <c r="I403" s="8">
        <v>8.2849312000000008</v>
      </c>
      <c r="J403" s="8">
        <v>8.2849312000000008</v>
      </c>
      <c r="K403" s="8">
        <v>0.12977364</v>
      </c>
      <c r="L403" s="8">
        <v>40.9</v>
      </c>
      <c r="M403" s="8">
        <v>0.27233639999999998</v>
      </c>
      <c r="N403" s="8">
        <v>2.59</v>
      </c>
      <c r="O403" s="8">
        <v>0.19800000000000001</v>
      </c>
      <c r="P403" s="21">
        <v>1.7000000000000001E-2</v>
      </c>
      <c r="Q403" s="8">
        <v>2.3E-2</v>
      </c>
      <c r="R403" s="8">
        <v>100.31624954000002</v>
      </c>
      <c r="Z403" s="9">
        <v>13.5</v>
      </c>
      <c r="AB403" s="9">
        <v>2540</v>
      </c>
      <c r="AC403" s="9">
        <v>111</v>
      </c>
      <c r="AD403" s="9">
        <v>2140</v>
      </c>
      <c r="AE403" s="9">
        <v>17</v>
      </c>
      <c r="AF403" s="9">
        <v>56</v>
      </c>
      <c r="AG403" s="9">
        <v>3</v>
      </c>
      <c r="BD403" s="9">
        <v>4.4999999999999998E-2</v>
      </c>
      <c r="BH403" s="9">
        <v>0.17399999999999999</v>
      </c>
      <c r="BI403" s="9">
        <v>7.2999999999999995E-2</v>
      </c>
      <c r="BK403" s="9">
        <v>5.5E-2</v>
      </c>
      <c r="BM403" s="9">
        <v>9.0999999999999998E-2</v>
      </c>
      <c r="BP403" s="9">
        <v>0.28999999999999998</v>
      </c>
      <c r="BQ403" s="9">
        <v>4.4999999999999998E-2</v>
      </c>
      <c r="BR403" s="9">
        <v>0.11</v>
      </c>
      <c r="BW403" s="9">
        <v>3.7</v>
      </c>
      <c r="BY403" s="9">
        <v>0.74</v>
      </c>
    </row>
    <row r="404" spans="1:83">
      <c r="B404" s="7" t="s">
        <v>975</v>
      </c>
      <c r="C404" s="12" t="s">
        <v>801</v>
      </c>
      <c r="D404" s="8">
        <v>44.8</v>
      </c>
      <c r="E404" s="8">
        <v>0.11</v>
      </c>
      <c r="F404" s="8">
        <v>3.21</v>
      </c>
      <c r="G404" s="8">
        <v>0.40189875000000003</v>
      </c>
      <c r="I404" s="8">
        <v>7.2300176000000009</v>
      </c>
      <c r="J404" s="8">
        <v>7.2300176000000009</v>
      </c>
      <c r="K404" s="8">
        <v>0.12202596</v>
      </c>
      <c r="L404" s="8">
        <v>39.9</v>
      </c>
      <c r="M404" s="8">
        <v>0.27615420000000002</v>
      </c>
      <c r="N404" s="8">
        <v>2.98</v>
      </c>
      <c r="O404" s="8">
        <v>0.22900000000000001</v>
      </c>
      <c r="P404" s="21">
        <v>1.7999999999999999E-2</v>
      </c>
      <c r="Q404" s="8">
        <v>1.6E-2</v>
      </c>
      <c r="R404" s="8">
        <v>99.293096509999984</v>
      </c>
      <c r="Z404" s="9">
        <v>13.5</v>
      </c>
      <c r="AB404" s="9">
        <v>2750</v>
      </c>
      <c r="AC404" s="9">
        <v>101</v>
      </c>
      <c r="AD404" s="9">
        <v>2170</v>
      </c>
      <c r="AE404" s="9">
        <v>14</v>
      </c>
      <c r="AF404" s="9">
        <v>56</v>
      </c>
      <c r="AG404" s="9">
        <v>2.8</v>
      </c>
      <c r="BD404" s="9">
        <v>0.06</v>
      </c>
      <c r="BE404" s="9">
        <v>0.28999999999999998</v>
      </c>
      <c r="BH404" s="9">
        <v>0.16600000000000001</v>
      </c>
      <c r="BI404" s="9">
        <v>6.8000000000000005E-2</v>
      </c>
      <c r="BK404" s="9">
        <v>5.2999999999999999E-2</v>
      </c>
      <c r="BL404" s="9">
        <v>0.44</v>
      </c>
      <c r="BM404" s="9">
        <v>0.09</v>
      </c>
      <c r="BP404" s="9">
        <v>0.28999999999999998</v>
      </c>
      <c r="BQ404" s="9">
        <v>4.9000000000000002E-2</v>
      </c>
      <c r="BR404" s="9">
        <v>9.5000000000000001E-2</v>
      </c>
      <c r="BW404" s="9">
        <v>3</v>
      </c>
      <c r="BY404" s="9">
        <v>0.7</v>
      </c>
    </row>
    <row r="405" spans="1:83">
      <c r="B405" s="7" t="s">
        <v>974</v>
      </c>
      <c r="C405" s="12" t="s">
        <v>801</v>
      </c>
      <c r="D405" s="8">
        <v>44.7</v>
      </c>
      <c r="E405" s="8">
        <v>0.18</v>
      </c>
      <c r="F405" s="8">
        <v>4.34</v>
      </c>
      <c r="G405" s="8">
        <v>0.34344075000000002</v>
      </c>
      <c r="I405" s="8">
        <v>8.2977959999999999</v>
      </c>
      <c r="J405" s="8">
        <v>8.2977959999999999</v>
      </c>
      <c r="K405" s="8">
        <v>0.13300183999999998</v>
      </c>
      <c r="L405" s="8">
        <v>38</v>
      </c>
      <c r="M405" s="8">
        <v>0.23924879999999998</v>
      </c>
      <c r="N405" s="8">
        <v>3.55</v>
      </c>
      <c r="O405" s="8">
        <v>0.27500000000000002</v>
      </c>
      <c r="P405" s="21">
        <v>1.4999999999999999E-2</v>
      </c>
      <c r="Q405" s="8">
        <v>2.1999999999999999E-2</v>
      </c>
      <c r="R405" s="8">
        <v>100.09548739</v>
      </c>
      <c r="Z405" s="9">
        <v>16.8</v>
      </c>
      <c r="AB405" s="9">
        <v>2350</v>
      </c>
      <c r="AC405" s="9">
        <v>102</v>
      </c>
      <c r="AD405" s="9">
        <v>1880</v>
      </c>
      <c r="AE405" s="9">
        <v>14</v>
      </c>
      <c r="AF405" s="9">
        <v>68</v>
      </c>
      <c r="AG405" s="9">
        <v>4.0999999999999996</v>
      </c>
      <c r="BD405" s="9">
        <v>0.15</v>
      </c>
      <c r="BE405" s="9">
        <v>0.6</v>
      </c>
      <c r="BG405" s="9">
        <v>0.6</v>
      </c>
      <c r="BH405" s="9">
        <v>0.35699999999999998</v>
      </c>
      <c r="BI405" s="9">
        <v>0.13400000000000001</v>
      </c>
      <c r="BK405" s="9">
        <v>9.6000000000000002E-2</v>
      </c>
      <c r="BL405" s="9">
        <v>0.7</v>
      </c>
      <c r="BM405" s="9">
        <v>0.15</v>
      </c>
      <c r="BP405" s="9">
        <v>0.48</v>
      </c>
      <c r="BQ405" s="9">
        <v>0.08</v>
      </c>
      <c r="BR405" s="9">
        <v>0.2</v>
      </c>
      <c r="BW405" s="9">
        <v>3.5</v>
      </c>
      <c r="BY405" s="9">
        <v>1.3</v>
      </c>
    </row>
    <row r="406" spans="1:83">
      <c r="B406" s="7" t="s">
        <v>973</v>
      </c>
      <c r="C406" s="12" t="s">
        <v>799</v>
      </c>
      <c r="D406" s="8">
        <v>45.7</v>
      </c>
      <c r="E406" s="8">
        <v>0.13</v>
      </c>
      <c r="F406" s="8">
        <v>3.68</v>
      </c>
      <c r="G406" s="8">
        <v>0.36828539999999998</v>
      </c>
      <c r="I406" s="8">
        <v>7.281476800000001</v>
      </c>
      <c r="J406" s="8">
        <v>7.281476800000001</v>
      </c>
      <c r="K406" s="8">
        <v>0.12460852</v>
      </c>
      <c r="L406" s="8">
        <v>38.299999999999997</v>
      </c>
      <c r="M406" s="8">
        <v>0.33023969999999997</v>
      </c>
      <c r="N406" s="8">
        <v>3.24</v>
      </c>
      <c r="O406" s="8">
        <v>0.222</v>
      </c>
      <c r="P406" s="21">
        <v>0.02</v>
      </c>
      <c r="Q406" s="8">
        <v>1.6E-2</v>
      </c>
      <c r="R406" s="8">
        <v>99.412610420000007</v>
      </c>
      <c r="Z406" s="9">
        <v>15</v>
      </c>
      <c r="AB406" s="9">
        <v>2520</v>
      </c>
      <c r="AC406" s="9">
        <v>97.2</v>
      </c>
      <c r="AD406" s="9">
        <v>2595</v>
      </c>
      <c r="AE406" s="9">
        <v>21</v>
      </c>
      <c r="AF406" s="9">
        <v>61</v>
      </c>
      <c r="AG406" s="9">
        <v>3.34</v>
      </c>
      <c r="BD406" s="9">
        <v>0.1</v>
      </c>
      <c r="BE406" s="9">
        <v>0.38</v>
      </c>
      <c r="BG406" s="9">
        <v>0.5</v>
      </c>
      <c r="BH406" s="9">
        <v>0.2</v>
      </c>
      <c r="BI406" s="9">
        <v>0.08</v>
      </c>
      <c r="BK406" s="9">
        <v>5.3999999999999999E-2</v>
      </c>
      <c r="BL406" s="9">
        <v>0.39</v>
      </c>
      <c r="BM406" s="9">
        <v>0.99</v>
      </c>
      <c r="BP406" s="9">
        <v>0.33500000000000002</v>
      </c>
      <c r="BQ406" s="9">
        <v>5.8000000000000003E-2</v>
      </c>
      <c r="BR406" s="9">
        <v>0.11</v>
      </c>
      <c r="BW406" s="9">
        <v>3.1</v>
      </c>
      <c r="BY406" s="9">
        <v>0.8</v>
      </c>
    </row>
    <row r="407" spans="1:83">
      <c r="B407" s="7" t="s">
        <v>972</v>
      </c>
      <c r="C407" s="12" t="s">
        <v>799</v>
      </c>
      <c r="D407" s="8">
        <v>44.4</v>
      </c>
      <c r="E407" s="8">
        <v>0.14000000000000001</v>
      </c>
      <c r="F407" s="8">
        <v>3.59</v>
      </c>
      <c r="G407" s="8">
        <v>0.367554675</v>
      </c>
      <c r="I407" s="8">
        <v>7.6416912000000012</v>
      </c>
      <c r="J407" s="8">
        <v>7.6416912000000012</v>
      </c>
      <c r="K407" s="8">
        <v>0.12964451200000002</v>
      </c>
      <c r="L407" s="8">
        <v>39.4</v>
      </c>
      <c r="M407" s="8">
        <v>0.30160619999999999</v>
      </c>
      <c r="N407" s="8">
        <v>3.35</v>
      </c>
      <c r="O407" s="8">
        <v>0.252</v>
      </c>
      <c r="P407" s="21">
        <v>1.9E-2</v>
      </c>
      <c r="Q407" s="8">
        <v>2.5000000000000001E-2</v>
      </c>
      <c r="R407" s="8">
        <v>99.616496587</v>
      </c>
      <c r="Z407" s="9">
        <v>14.9</v>
      </c>
      <c r="AB407" s="9">
        <v>2515</v>
      </c>
      <c r="AC407" s="9">
        <v>105</v>
      </c>
      <c r="AD407" s="9">
        <v>2370</v>
      </c>
      <c r="AE407" s="9">
        <v>20</v>
      </c>
      <c r="AF407" s="9">
        <v>60</v>
      </c>
      <c r="AG407" s="9">
        <v>3.31</v>
      </c>
      <c r="BD407" s="9">
        <v>0.05</v>
      </c>
      <c r="BH407" s="9">
        <v>0.20200000000000001</v>
      </c>
      <c r="BI407" s="9">
        <v>8.6999999999999994E-2</v>
      </c>
      <c r="BK407" s="9">
        <v>6.4000000000000001E-2</v>
      </c>
      <c r="BL407" s="9">
        <v>0.47</v>
      </c>
      <c r="BM407" s="9">
        <v>9.5000000000000001E-2</v>
      </c>
      <c r="BP407" s="9">
        <v>0.34</v>
      </c>
      <c r="BQ407" s="9">
        <v>5.7000000000000002E-2</v>
      </c>
      <c r="BR407" s="9">
        <v>0.1</v>
      </c>
      <c r="BW407" s="9">
        <v>3.3</v>
      </c>
      <c r="BY407" s="9">
        <v>1</v>
      </c>
    </row>
    <row r="409" spans="1:83">
      <c r="A409" s="7" t="s">
        <v>971</v>
      </c>
      <c r="B409" s="7" t="s">
        <v>970</v>
      </c>
      <c r="C409" s="12" t="s">
        <v>801</v>
      </c>
      <c r="D409" s="8">
        <v>44.19</v>
      </c>
      <c r="E409" s="8">
        <v>0.11</v>
      </c>
      <c r="F409" s="8">
        <v>1.73</v>
      </c>
      <c r="G409" s="8">
        <v>0.34548677999999999</v>
      </c>
      <c r="H409" s="8">
        <v>0.81</v>
      </c>
      <c r="I409" s="8">
        <v>8.08</v>
      </c>
      <c r="J409" s="8">
        <f t="shared" ref="J409:J423" si="25">I409+0.89981*H409</f>
        <v>8.8088461000000002</v>
      </c>
      <c r="K409" s="8">
        <v>0.13</v>
      </c>
      <c r="L409" s="8">
        <v>43.11</v>
      </c>
      <c r="M409" s="8">
        <v>0.30326058</v>
      </c>
      <c r="N409" s="8">
        <v>1.24</v>
      </c>
      <c r="O409" s="8">
        <v>0.14000000000000001</v>
      </c>
      <c r="P409" s="21">
        <v>4.0000000000000001E-3</v>
      </c>
      <c r="R409" s="8">
        <v>100.11159346000001</v>
      </c>
      <c r="Z409" s="9">
        <v>8</v>
      </c>
      <c r="AA409" s="9">
        <v>46</v>
      </c>
      <c r="AB409" s="9">
        <v>2364</v>
      </c>
      <c r="AD409" s="9">
        <v>2383</v>
      </c>
      <c r="AE409" s="9">
        <v>4</v>
      </c>
      <c r="AF409" s="9">
        <v>62</v>
      </c>
      <c r="AL409" s="9">
        <v>0.126</v>
      </c>
      <c r="AM409" s="9">
        <v>13.45</v>
      </c>
      <c r="AO409" s="9">
        <v>4</v>
      </c>
      <c r="BC409" s="9">
        <v>2.59</v>
      </c>
      <c r="BD409" s="9">
        <v>0.97</v>
      </c>
      <c r="BE409" s="9">
        <v>2.13</v>
      </c>
      <c r="BG409" s="9">
        <v>1.36</v>
      </c>
      <c r="BH409" s="9">
        <v>0.34</v>
      </c>
      <c r="BI409" s="9">
        <v>0.12</v>
      </c>
      <c r="BJ409" s="9">
        <v>0.39</v>
      </c>
      <c r="BL409" s="9">
        <v>0.49</v>
      </c>
      <c r="BN409" s="9">
        <v>0.31</v>
      </c>
      <c r="BP409" s="9">
        <v>0.28999999999999998</v>
      </c>
      <c r="CB409" s="9">
        <v>1.9E-2</v>
      </c>
      <c r="CE409" s="9">
        <v>8.9999999999999993E-3</v>
      </c>
    </row>
    <row r="410" spans="1:83">
      <c r="B410" s="7" t="s">
        <v>969</v>
      </c>
      <c r="C410" s="12" t="s">
        <v>801</v>
      </c>
      <c r="D410" s="8">
        <v>45.15</v>
      </c>
      <c r="E410" s="8">
        <v>0.06</v>
      </c>
      <c r="F410" s="8">
        <v>3.13</v>
      </c>
      <c r="G410" s="8">
        <v>0.409936725</v>
      </c>
      <c r="H410" s="8">
        <v>0.65</v>
      </c>
      <c r="I410" s="8">
        <v>7.9</v>
      </c>
      <c r="J410" s="8">
        <f t="shared" si="25"/>
        <v>8.4848765000000004</v>
      </c>
      <c r="K410" s="8">
        <v>0.13</v>
      </c>
      <c r="L410" s="8">
        <v>40.36</v>
      </c>
      <c r="M410" s="8">
        <v>0.26088299999999998</v>
      </c>
      <c r="N410" s="8">
        <v>2.4300000000000002</v>
      </c>
      <c r="R410" s="8">
        <v>100.41569622499999</v>
      </c>
      <c r="Z410" s="9">
        <v>13</v>
      </c>
      <c r="AA410" s="9">
        <v>74</v>
      </c>
      <c r="AB410" s="9">
        <v>2805</v>
      </c>
      <c r="AD410" s="9">
        <v>2050</v>
      </c>
      <c r="AE410" s="9">
        <v>1</v>
      </c>
      <c r="AF410" s="9">
        <v>57</v>
      </c>
      <c r="AL410" s="9">
        <v>0.109</v>
      </c>
      <c r="AM410" s="9">
        <v>11.6</v>
      </c>
      <c r="AN410" s="9">
        <v>3</v>
      </c>
      <c r="AO410" s="9">
        <v>7</v>
      </c>
      <c r="AP410" s="9">
        <v>1</v>
      </c>
      <c r="BC410" s="9">
        <v>3.27</v>
      </c>
      <c r="BD410" s="9">
        <v>0.47</v>
      </c>
      <c r="BE410" s="9">
        <v>1.28</v>
      </c>
      <c r="BG410" s="9">
        <v>0.9</v>
      </c>
      <c r="BH410" s="9">
        <v>0.3</v>
      </c>
      <c r="BI410" s="9">
        <v>0.12</v>
      </c>
      <c r="BJ410" s="9">
        <v>0.41</v>
      </c>
      <c r="BL410" s="9">
        <v>0.51</v>
      </c>
      <c r="BN410" s="9">
        <v>0.34</v>
      </c>
      <c r="BP410" s="9">
        <v>0.34</v>
      </c>
      <c r="CB410" s="9">
        <v>7.8E-2</v>
      </c>
      <c r="CE410" s="9">
        <v>3.6999999999999998E-2</v>
      </c>
    </row>
    <row r="411" spans="1:83">
      <c r="B411" s="7" t="s">
        <v>968</v>
      </c>
      <c r="C411" s="12" t="s">
        <v>801</v>
      </c>
      <c r="D411" s="8">
        <v>44.86</v>
      </c>
      <c r="F411" s="8">
        <v>1.04</v>
      </c>
      <c r="G411" s="8">
        <v>0.39532222500000003</v>
      </c>
      <c r="H411" s="8">
        <v>0.92</v>
      </c>
      <c r="I411" s="8">
        <v>7.14</v>
      </c>
      <c r="J411" s="8">
        <f t="shared" si="25"/>
        <v>7.9678252000000001</v>
      </c>
      <c r="K411" s="8">
        <v>0.12</v>
      </c>
      <c r="L411" s="8">
        <v>44.44</v>
      </c>
      <c r="M411" s="8">
        <v>0.30096990000000001</v>
      </c>
      <c r="N411" s="8">
        <v>1.21</v>
      </c>
      <c r="O411" s="8">
        <v>0.1</v>
      </c>
      <c r="P411" s="21">
        <v>2E-3</v>
      </c>
      <c r="R411" s="8">
        <v>100.43611732500001</v>
      </c>
      <c r="Z411" s="9">
        <v>8</v>
      </c>
      <c r="AA411" s="9">
        <v>39</v>
      </c>
      <c r="AB411" s="9">
        <v>2705</v>
      </c>
      <c r="AD411" s="9">
        <v>2365</v>
      </c>
      <c r="AE411" s="9">
        <v>7</v>
      </c>
      <c r="AF411" s="9">
        <v>49</v>
      </c>
      <c r="AL411" s="9">
        <v>0.109</v>
      </c>
      <c r="AM411" s="9">
        <v>9.1300000000000008</v>
      </c>
      <c r="AO411" s="9">
        <v>2</v>
      </c>
      <c r="BC411" s="9">
        <v>2.89</v>
      </c>
      <c r="BD411" s="9">
        <v>4.75</v>
      </c>
      <c r="BE411" s="9">
        <v>6.93</v>
      </c>
      <c r="BG411" s="9">
        <v>3.63</v>
      </c>
      <c r="BH411" s="9">
        <v>0.64</v>
      </c>
      <c r="BI411" s="9">
        <v>0.19</v>
      </c>
      <c r="BJ411" s="9">
        <v>0.6</v>
      </c>
      <c r="BL411" s="9">
        <v>0.51</v>
      </c>
      <c r="BN411" s="9">
        <v>0.28999999999999998</v>
      </c>
      <c r="BP411" s="9">
        <v>0.26</v>
      </c>
      <c r="BR411" s="9">
        <v>0.19</v>
      </c>
      <c r="BS411" s="9">
        <v>0.08</v>
      </c>
      <c r="CB411" s="9">
        <v>0.16200000000000001</v>
      </c>
      <c r="CD411" s="9">
        <v>1.99</v>
      </c>
      <c r="CE411" s="9">
        <v>8.6999999999999994E-2</v>
      </c>
    </row>
    <row r="412" spans="1:83">
      <c r="B412" s="7" t="s">
        <v>967</v>
      </c>
      <c r="C412" s="12" t="s">
        <v>799</v>
      </c>
      <c r="D412" s="8">
        <v>43.08</v>
      </c>
      <c r="E412" s="8">
        <v>0.26</v>
      </c>
      <c r="F412" s="8">
        <v>2.44</v>
      </c>
      <c r="G412" s="8">
        <v>0.38041543500000002</v>
      </c>
      <c r="H412" s="8">
        <v>0.93</v>
      </c>
      <c r="I412" s="8">
        <v>10.19</v>
      </c>
      <c r="J412" s="8">
        <f t="shared" si="25"/>
        <v>11.0268233</v>
      </c>
      <c r="K412" s="8">
        <v>0.18</v>
      </c>
      <c r="L412" s="8">
        <v>38.79</v>
      </c>
      <c r="M412" s="8">
        <v>0.24866604</v>
      </c>
      <c r="N412" s="8">
        <v>3.45</v>
      </c>
      <c r="O412" s="8">
        <v>0.21</v>
      </c>
      <c r="Q412" s="8">
        <v>0.05</v>
      </c>
      <c r="R412" s="8">
        <v>100.115904775</v>
      </c>
      <c r="Z412" s="9">
        <v>11</v>
      </c>
      <c r="AA412" s="9">
        <v>68</v>
      </c>
      <c r="AB412" s="9">
        <v>2603</v>
      </c>
      <c r="AD412" s="9">
        <v>1954</v>
      </c>
      <c r="AE412" s="9">
        <v>7</v>
      </c>
      <c r="AF412" s="9">
        <v>91</v>
      </c>
      <c r="AL412" s="9">
        <v>1.0489999999999999</v>
      </c>
      <c r="AM412" s="9">
        <v>52.1</v>
      </c>
      <c r="AN412" s="9">
        <v>4</v>
      </c>
      <c r="AO412" s="9">
        <v>17</v>
      </c>
      <c r="AP412" s="9">
        <v>3</v>
      </c>
      <c r="BC412" s="9">
        <v>21.7</v>
      </c>
      <c r="BD412" s="9">
        <v>2.86</v>
      </c>
      <c r="BE412" s="9">
        <v>7.82</v>
      </c>
      <c r="BG412" s="9">
        <v>4.8600000000000003</v>
      </c>
      <c r="BH412" s="9">
        <v>1.21</v>
      </c>
      <c r="BI412" s="9">
        <v>0.41</v>
      </c>
      <c r="BJ412" s="9">
        <v>1.25</v>
      </c>
      <c r="BL412" s="9">
        <v>1.03</v>
      </c>
      <c r="BN412" s="9">
        <v>0.46</v>
      </c>
      <c r="BP412" s="9">
        <v>0.36</v>
      </c>
      <c r="BR412" s="9">
        <v>0.17</v>
      </c>
      <c r="BS412" s="9">
        <v>0.31</v>
      </c>
      <c r="CB412" s="9">
        <v>5.8999999999999997E-2</v>
      </c>
      <c r="CD412" s="9">
        <v>1.58</v>
      </c>
      <c r="CE412" s="9">
        <v>4.2999999999999997E-2</v>
      </c>
    </row>
    <row r="413" spans="1:83">
      <c r="B413" s="7" t="s">
        <v>966</v>
      </c>
      <c r="C413" s="12" t="s">
        <v>801</v>
      </c>
      <c r="D413" s="8">
        <v>43.03</v>
      </c>
      <c r="E413" s="8">
        <v>0.06</v>
      </c>
      <c r="F413" s="8">
        <v>0.62</v>
      </c>
      <c r="G413" s="8">
        <v>0.328095525</v>
      </c>
      <c r="H413" s="8">
        <v>0.53</v>
      </c>
      <c r="I413" s="8">
        <v>8.1199999999999992</v>
      </c>
      <c r="J413" s="8">
        <f t="shared" si="25"/>
        <v>8.5968992999999987</v>
      </c>
      <c r="K413" s="8">
        <v>0.14000000000000001</v>
      </c>
      <c r="L413" s="8">
        <v>45.73</v>
      </c>
      <c r="M413" s="8">
        <v>0.31420493999999999</v>
      </c>
      <c r="N413" s="8">
        <v>1.58</v>
      </c>
      <c r="O413" s="8">
        <v>0.45</v>
      </c>
      <c r="P413" s="21">
        <v>6.6000000000000003E-2</v>
      </c>
      <c r="Q413" s="8">
        <v>0.24</v>
      </c>
      <c r="R413" s="8">
        <v>101.15519976500001</v>
      </c>
      <c r="Z413" s="9">
        <v>4</v>
      </c>
      <c r="AA413" s="9">
        <v>29</v>
      </c>
      <c r="AB413" s="9">
        <v>2245</v>
      </c>
      <c r="AD413" s="9">
        <v>2469</v>
      </c>
      <c r="AE413" s="9">
        <v>1</v>
      </c>
      <c r="AF413" s="9">
        <v>65</v>
      </c>
      <c r="AM413" s="9">
        <v>91</v>
      </c>
      <c r="AN413" s="9">
        <v>6</v>
      </c>
      <c r="AO413" s="9">
        <v>9</v>
      </c>
      <c r="AP413" s="9">
        <v>5</v>
      </c>
      <c r="BC413" s="9">
        <v>17</v>
      </c>
    </row>
    <row r="414" spans="1:83">
      <c r="B414" s="7" t="s">
        <v>965</v>
      </c>
      <c r="C414" s="12" t="s">
        <v>799</v>
      </c>
      <c r="D414" s="8">
        <v>43.8</v>
      </c>
      <c r="E414" s="8">
        <v>0.06</v>
      </c>
      <c r="F414" s="8">
        <v>0.79</v>
      </c>
      <c r="G414" s="8">
        <v>0.33394132500000001</v>
      </c>
      <c r="H414" s="8">
        <v>0.86</v>
      </c>
      <c r="I414" s="8">
        <v>11.97</v>
      </c>
      <c r="J414" s="8">
        <f t="shared" si="25"/>
        <v>12.7438366</v>
      </c>
      <c r="K414" s="8">
        <v>0.17</v>
      </c>
      <c r="L414" s="8">
        <v>40.590000000000003</v>
      </c>
      <c r="M414" s="8">
        <v>0.25897409999999998</v>
      </c>
      <c r="N414" s="8">
        <v>0.79</v>
      </c>
      <c r="O414" s="8">
        <v>0.16</v>
      </c>
      <c r="P414" s="21">
        <v>2.3E-2</v>
      </c>
      <c r="Q414" s="8">
        <v>0.02</v>
      </c>
      <c r="R414" s="8">
        <v>99.739752025000001</v>
      </c>
      <c r="Z414" s="9">
        <v>5</v>
      </c>
      <c r="AA414" s="9">
        <v>29</v>
      </c>
      <c r="AB414" s="9">
        <v>2285</v>
      </c>
      <c r="AD414" s="9">
        <v>2035</v>
      </c>
      <c r="AF414" s="9">
        <v>106</v>
      </c>
      <c r="AL414" s="9">
        <v>0.126</v>
      </c>
      <c r="AM414" s="9">
        <v>16.760000000000002</v>
      </c>
      <c r="AO414" s="9">
        <v>8</v>
      </c>
      <c r="AP414" s="9">
        <v>2</v>
      </c>
      <c r="BC414" s="9">
        <v>8.75</v>
      </c>
      <c r="BD414" s="9">
        <v>1.53</v>
      </c>
      <c r="BE414" s="9">
        <v>3.08</v>
      </c>
      <c r="BG414" s="9">
        <v>1.32</v>
      </c>
      <c r="BH414" s="9">
        <v>0.27</v>
      </c>
      <c r="BI414" s="9">
        <v>0.09</v>
      </c>
      <c r="BJ414" s="9">
        <v>0.24</v>
      </c>
      <c r="BL414" s="9">
        <v>0.16</v>
      </c>
      <c r="BN414" s="9">
        <v>0.06</v>
      </c>
      <c r="BP414" s="9">
        <v>0.04</v>
      </c>
    </row>
    <row r="415" spans="1:83">
      <c r="B415" s="7" t="s">
        <v>964</v>
      </c>
      <c r="C415" s="12" t="s">
        <v>799</v>
      </c>
      <c r="D415" s="8">
        <v>44.76</v>
      </c>
      <c r="E415" s="8">
        <v>0.03</v>
      </c>
      <c r="F415" s="8">
        <v>1.99</v>
      </c>
      <c r="G415" s="8">
        <v>0.44033488500000001</v>
      </c>
      <c r="H415" s="8">
        <v>0.68</v>
      </c>
      <c r="I415" s="8">
        <v>8.43</v>
      </c>
      <c r="J415" s="8">
        <f t="shared" si="25"/>
        <v>9.0418707999999999</v>
      </c>
      <c r="K415" s="8">
        <v>0.14000000000000001</v>
      </c>
      <c r="L415" s="8">
        <v>41.25</v>
      </c>
      <c r="M415" s="8">
        <v>0.25706519999999999</v>
      </c>
      <c r="N415" s="8">
        <v>1.97</v>
      </c>
      <c r="O415" s="8">
        <v>0.59</v>
      </c>
      <c r="P415" s="21">
        <v>0.111</v>
      </c>
      <c r="Q415" s="8">
        <v>0.02</v>
      </c>
      <c r="R415" s="8">
        <v>100.600270885</v>
      </c>
      <c r="Z415" s="9">
        <v>11</v>
      </c>
      <c r="AA415" s="9">
        <v>56</v>
      </c>
      <c r="AB415" s="9">
        <v>3013</v>
      </c>
      <c r="AD415" s="9">
        <v>2020</v>
      </c>
      <c r="AE415" s="9">
        <v>2</v>
      </c>
      <c r="AF415" s="9">
        <v>80</v>
      </c>
      <c r="AL415" s="9">
        <v>0.70599999999999996</v>
      </c>
      <c r="AM415" s="9">
        <v>71.599999999999994</v>
      </c>
      <c r="AN415" s="9">
        <v>3</v>
      </c>
      <c r="AO415" s="9">
        <v>16</v>
      </c>
      <c r="AP415" s="9">
        <v>9</v>
      </c>
      <c r="BC415" s="9">
        <v>30.5</v>
      </c>
      <c r="BD415" s="9">
        <v>3.26</v>
      </c>
      <c r="BE415" s="9">
        <v>8.09</v>
      </c>
      <c r="BG415" s="9">
        <v>4.95</v>
      </c>
      <c r="BH415" s="9">
        <v>1.02</v>
      </c>
      <c r="BI415" s="9">
        <v>0.31</v>
      </c>
      <c r="BJ415" s="9">
        <v>0.81</v>
      </c>
      <c r="BL415" s="9">
        <v>0.56000000000000005</v>
      </c>
      <c r="BN415" s="9">
        <v>0.22</v>
      </c>
      <c r="BP415" s="9">
        <v>0.16</v>
      </c>
      <c r="BR415" s="9">
        <v>0.05</v>
      </c>
      <c r="BS415" s="9">
        <v>0.32</v>
      </c>
      <c r="CD415" s="9">
        <v>1.26</v>
      </c>
      <c r="CE415" s="9">
        <v>0.32</v>
      </c>
    </row>
    <row r="416" spans="1:83">
      <c r="B416" s="7" t="s">
        <v>963</v>
      </c>
      <c r="C416" s="12" t="s">
        <v>799</v>
      </c>
      <c r="D416" s="8">
        <v>44.81</v>
      </c>
      <c r="E416" s="8">
        <v>0.03</v>
      </c>
      <c r="F416" s="8">
        <v>2.83</v>
      </c>
      <c r="G416" s="8">
        <v>0.44091946500000001</v>
      </c>
      <c r="H416" s="8">
        <v>0.99</v>
      </c>
      <c r="I416" s="8">
        <v>8.17</v>
      </c>
      <c r="J416" s="8">
        <f t="shared" si="25"/>
        <v>9.0608118999999991</v>
      </c>
      <c r="K416" s="8">
        <v>0.14000000000000001</v>
      </c>
      <c r="L416" s="8">
        <v>39.24</v>
      </c>
      <c r="M416" s="8">
        <v>0.25286562000000001</v>
      </c>
      <c r="N416" s="8">
        <v>2.68</v>
      </c>
      <c r="O416" s="8">
        <v>0.77</v>
      </c>
      <c r="P416" s="21">
        <v>0.11700000000000001</v>
      </c>
      <c r="R416" s="8">
        <v>100.371596985</v>
      </c>
      <c r="Z416" s="9">
        <v>14</v>
      </c>
      <c r="AA416" s="9">
        <v>72</v>
      </c>
      <c r="AB416" s="9">
        <v>3017</v>
      </c>
      <c r="AD416" s="9">
        <v>1987</v>
      </c>
      <c r="AF416" s="9">
        <v>73</v>
      </c>
      <c r="AL416" s="9">
        <v>0.81100000000000005</v>
      </c>
      <c r="AM416" s="9">
        <v>80</v>
      </c>
      <c r="AN416" s="9">
        <v>3</v>
      </c>
      <c r="AO416" s="9">
        <v>6</v>
      </c>
      <c r="AP416" s="9">
        <v>3</v>
      </c>
      <c r="BC416" s="9">
        <v>35.299999999999997</v>
      </c>
      <c r="BD416" s="9">
        <v>4.78</v>
      </c>
      <c r="BE416" s="9">
        <v>11.86</v>
      </c>
      <c r="BG416" s="9">
        <v>6.53</v>
      </c>
      <c r="BH416" s="9">
        <v>1.3</v>
      </c>
      <c r="BI416" s="9">
        <v>0.42</v>
      </c>
      <c r="BJ416" s="9">
        <v>1.1399999999999999</v>
      </c>
      <c r="BL416" s="9">
        <v>0.87</v>
      </c>
      <c r="BN416" s="9">
        <v>0.4</v>
      </c>
      <c r="BP416" s="9">
        <v>0.32</v>
      </c>
      <c r="BR416" s="9">
        <v>0.2</v>
      </c>
      <c r="BS416" s="9">
        <v>0.18</v>
      </c>
      <c r="CD416" s="9">
        <v>0.41</v>
      </c>
      <c r="CE416" s="9">
        <v>0.05</v>
      </c>
    </row>
    <row r="417" spans="1:83">
      <c r="B417" s="7" t="s">
        <v>962</v>
      </c>
      <c r="C417" s="12" t="s">
        <v>799</v>
      </c>
      <c r="D417" s="8">
        <v>45.04</v>
      </c>
      <c r="E417" s="8">
        <v>0.08</v>
      </c>
      <c r="F417" s="8">
        <v>1.67</v>
      </c>
      <c r="G417" s="8">
        <v>0.87204721500000004</v>
      </c>
      <c r="H417" s="8">
        <v>0.99</v>
      </c>
      <c r="I417" s="8">
        <v>7.16</v>
      </c>
      <c r="J417" s="8">
        <f t="shared" si="25"/>
        <v>8.0508118999999994</v>
      </c>
      <c r="K417" s="8">
        <v>0.14000000000000001</v>
      </c>
      <c r="L417" s="8">
        <v>41.02</v>
      </c>
      <c r="M417" s="8">
        <v>0.26368271999999998</v>
      </c>
      <c r="N417" s="8">
        <v>3.09</v>
      </c>
      <c r="O417" s="8">
        <v>0.74</v>
      </c>
      <c r="P417" s="21">
        <v>8.3000000000000004E-2</v>
      </c>
      <c r="Q417" s="8">
        <v>0.05</v>
      </c>
      <c r="R417" s="8">
        <v>101.099541835</v>
      </c>
      <c r="Z417" s="9">
        <v>14</v>
      </c>
      <c r="AA417" s="9">
        <v>67</v>
      </c>
      <c r="AB417" s="9">
        <v>5967</v>
      </c>
      <c r="AD417" s="9">
        <v>2072</v>
      </c>
      <c r="AE417" s="9">
        <v>3</v>
      </c>
      <c r="AF417" s="9">
        <v>73</v>
      </c>
      <c r="AL417" s="9">
        <v>0.47599999999999998</v>
      </c>
      <c r="AM417" s="9">
        <v>116</v>
      </c>
      <c r="AN417" s="9">
        <v>3</v>
      </c>
      <c r="AO417" s="9">
        <v>19</v>
      </c>
      <c r="AP417" s="9">
        <v>8</v>
      </c>
      <c r="BC417" s="9">
        <v>20</v>
      </c>
      <c r="BD417" s="9">
        <v>19.850000000000001</v>
      </c>
      <c r="BE417" s="9">
        <v>47.76</v>
      </c>
      <c r="BG417" s="9">
        <v>27.49</v>
      </c>
      <c r="BH417" s="9">
        <v>6.02</v>
      </c>
      <c r="BI417" s="9">
        <v>1.92</v>
      </c>
      <c r="BJ417" s="9">
        <v>5.17</v>
      </c>
      <c r="BN417" s="9">
        <v>1.08</v>
      </c>
      <c r="BP417" s="9">
        <v>0.61</v>
      </c>
      <c r="BR417" s="9">
        <v>0.48</v>
      </c>
      <c r="BS417" s="9">
        <v>0.08</v>
      </c>
      <c r="CB417" s="9">
        <v>0.186</v>
      </c>
      <c r="CD417" s="9">
        <v>2.66</v>
      </c>
      <c r="CE417" s="9">
        <v>9.4E-2</v>
      </c>
    </row>
    <row r="418" spans="1:83">
      <c r="B418" s="7" t="s">
        <v>961</v>
      </c>
      <c r="C418" s="12" t="s">
        <v>799</v>
      </c>
      <c r="D418" s="8">
        <v>44.46</v>
      </c>
      <c r="E418" s="8">
        <v>7.0000000000000007E-2</v>
      </c>
      <c r="F418" s="8">
        <v>3.34</v>
      </c>
      <c r="G418" s="8">
        <v>0.39590680500000003</v>
      </c>
      <c r="H418" s="8">
        <v>0.74</v>
      </c>
      <c r="I418" s="8">
        <v>8.07</v>
      </c>
      <c r="J418" s="8">
        <f t="shared" si="25"/>
        <v>8.7358594000000007</v>
      </c>
      <c r="K418" s="8">
        <v>0.14000000000000001</v>
      </c>
      <c r="L418" s="8">
        <v>38.25</v>
      </c>
      <c r="M418" s="8">
        <v>0.23657634</v>
      </c>
      <c r="N418" s="8">
        <v>3.03</v>
      </c>
      <c r="O418" s="8">
        <v>0.71</v>
      </c>
      <c r="P418" s="21">
        <v>0.10100000000000001</v>
      </c>
      <c r="Q418" s="8">
        <v>0.02</v>
      </c>
      <c r="R418" s="8">
        <v>99.489342545</v>
      </c>
      <c r="Z418" s="9">
        <v>17</v>
      </c>
      <c r="AA418" s="9">
        <v>83</v>
      </c>
      <c r="AB418" s="9">
        <v>2709</v>
      </c>
      <c r="AD418" s="9">
        <v>1859</v>
      </c>
      <c r="AE418" s="9">
        <v>2</v>
      </c>
      <c r="AF418" s="9">
        <v>60</v>
      </c>
      <c r="AL418" s="9">
        <v>1.2849999999999999</v>
      </c>
      <c r="AM418" s="9">
        <v>188</v>
      </c>
      <c r="AN418" s="9">
        <v>5</v>
      </c>
      <c r="AO418" s="9">
        <v>10</v>
      </c>
      <c r="AP418" s="9">
        <v>5</v>
      </c>
      <c r="BC418" s="9">
        <v>55.3</v>
      </c>
      <c r="BD418" s="9">
        <v>4.7699999999999996</v>
      </c>
      <c r="BE418" s="9">
        <v>11.49</v>
      </c>
      <c r="BG418" s="9">
        <v>5.66</v>
      </c>
      <c r="BH418" s="9">
        <v>1.1100000000000001</v>
      </c>
      <c r="BI418" s="9">
        <v>0.36</v>
      </c>
      <c r="BJ418" s="9">
        <v>0.99</v>
      </c>
      <c r="BL418" s="9">
        <v>0.8</v>
      </c>
      <c r="BN418" s="9">
        <v>0.39</v>
      </c>
      <c r="BP418" s="9">
        <v>0.34</v>
      </c>
      <c r="BR418" s="9">
        <v>0.19</v>
      </c>
      <c r="BS418" s="9">
        <v>0.28000000000000003</v>
      </c>
      <c r="CB418" s="9">
        <v>0.158</v>
      </c>
      <c r="CD418" s="9">
        <v>0.88</v>
      </c>
      <c r="CE418" s="9">
        <v>8.4000000000000005E-2</v>
      </c>
    </row>
    <row r="419" spans="1:83">
      <c r="B419" s="7" t="s">
        <v>960</v>
      </c>
      <c r="C419" s="12" t="s">
        <v>799</v>
      </c>
      <c r="D419" s="8">
        <v>44.88</v>
      </c>
      <c r="E419" s="8">
        <v>0.04</v>
      </c>
      <c r="F419" s="8">
        <v>2.48</v>
      </c>
      <c r="G419" s="8">
        <v>0.38289990000000002</v>
      </c>
      <c r="H419" s="8">
        <v>0.64</v>
      </c>
      <c r="I419" s="8">
        <v>8.1199999999999992</v>
      </c>
      <c r="J419" s="8">
        <f t="shared" si="25"/>
        <v>8.6958783999999998</v>
      </c>
      <c r="K419" s="8">
        <v>0.14000000000000001</v>
      </c>
      <c r="L419" s="8">
        <v>39.44</v>
      </c>
      <c r="M419" s="8">
        <v>0.26050121999999998</v>
      </c>
      <c r="N419" s="8">
        <v>2.6</v>
      </c>
      <c r="O419" s="8">
        <v>0.73</v>
      </c>
      <c r="P419" s="21">
        <v>0.03</v>
      </c>
      <c r="Q419" s="8">
        <v>0.09</v>
      </c>
      <c r="R419" s="8">
        <v>99.769279520000012</v>
      </c>
      <c r="Z419" s="9">
        <v>13</v>
      </c>
      <c r="AA419" s="9">
        <v>67</v>
      </c>
      <c r="AB419" s="9">
        <v>2620</v>
      </c>
      <c r="AD419" s="9">
        <v>2047</v>
      </c>
      <c r="AE419" s="9">
        <v>5</v>
      </c>
      <c r="AF419" s="9">
        <v>73</v>
      </c>
      <c r="AL419" s="9">
        <v>1.111</v>
      </c>
      <c r="AM419" s="9">
        <v>127.2</v>
      </c>
      <c r="AN419" s="9">
        <v>5</v>
      </c>
      <c r="AO419" s="9">
        <v>5</v>
      </c>
      <c r="AP419" s="9">
        <v>2</v>
      </c>
      <c r="BC419" s="9">
        <v>65</v>
      </c>
      <c r="BD419" s="9">
        <v>8.1300000000000008</v>
      </c>
      <c r="BE419" s="9">
        <v>17.22</v>
      </c>
      <c r="BG419" s="9">
        <v>7.73</v>
      </c>
      <c r="BH419" s="9">
        <v>1.27</v>
      </c>
      <c r="BI419" s="9">
        <v>0.39</v>
      </c>
      <c r="BJ419" s="9">
        <v>0.99</v>
      </c>
      <c r="BL419" s="9">
        <v>0.75</v>
      </c>
      <c r="BN419" s="9">
        <v>0.38</v>
      </c>
      <c r="BP419" s="9">
        <v>0.33</v>
      </c>
      <c r="BR419" s="9">
        <v>0.11</v>
      </c>
      <c r="BS419" s="9">
        <v>0.31</v>
      </c>
      <c r="CB419" s="9">
        <v>0.27300000000000002</v>
      </c>
      <c r="CD419" s="9">
        <v>1.76</v>
      </c>
      <c r="CE419" s="9">
        <v>0.17100000000000001</v>
      </c>
    </row>
    <row r="420" spans="1:83">
      <c r="B420" s="7" t="s">
        <v>959</v>
      </c>
      <c r="C420" s="12" t="s">
        <v>799</v>
      </c>
      <c r="D420" s="8">
        <v>44.74</v>
      </c>
      <c r="E420" s="8">
        <v>0.05</v>
      </c>
      <c r="F420" s="8">
        <v>2.65</v>
      </c>
      <c r="G420" s="8">
        <v>0.40277562</v>
      </c>
      <c r="H420" s="8">
        <v>0.66</v>
      </c>
      <c r="I420" s="8">
        <v>8.0299999999999994</v>
      </c>
      <c r="J420" s="8">
        <f t="shared" si="25"/>
        <v>8.6238745999999988</v>
      </c>
      <c r="K420" s="8">
        <v>0.14000000000000001</v>
      </c>
      <c r="L420" s="8">
        <v>38.92</v>
      </c>
      <c r="M420" s="8">
        <v>0.25337465999999997</v>
      </c>
      <c r="N420" s="8">
        <v>3.06</v>
      </c>
      <c r="O420" s="8">
        <v>0.79</v>
      </c>
      <c r="P420" s="21">
        <v>0.1</v>
      </c>
      <c r="Q420" s="8">
        <v>0.05</v>
      </c>
      <c r="R420" s="8">
        <v>99.780024879999999</v>
      </c>
      <c r="Z420" s="9">
        <v>15</v>
      </c>
      <c r="AA420" s="9">
        <v>73</v>
      </c>
      <c r="AB420" s="9">
        <v>2756</v>
      </c>
      <c r="AD420" s="9">
        <v>1991</v>
      </c>
      <c r="AE420" s="9">
        <v>7</v>
      </c>
      <c r="AF420" s="9">
        <v>74</v>
      </c>
      <c r="AL420" s="9">
        <v>1.032</v>
      </c>
      <c r="AM420" s="9">
        <v>132</v>
      </c>
      <c r="AN420" s="9">
        <v>4</v>
      </c>
      <c r="AO420" s="9">
        <v>4</v>
      </c>
      <c r="AP420" s="9">
        <v>1</v>
      </c>
      <c r="BC420" s="9">
        <v>90.8</v>
      </c>
      <c r="BR420" s="9">
        <v>0.24</v>
      </c>
      <c r="CD420" s="9">
        <v>1.01</v>
      </c>
    </row>
    <row r="421" spans="1:83">
      <c r="B421" s="7" t="s">
        <v>958</v>
      </c>
      <c r="C421" s="12" t="s">
        <v>799</v>
      </c>
      <c r="D421" s="8">
        <v>43.57</v>
      </c>
      <c r="E421" s="8">
        <v>0.04</v>
      </c>
      <c r="F421" s="8">
        <v>2.09</v>
      </c>
      <c r="G421" s="8">
        <v>0.45304949999999999</v>
      </c>
      <c r="H421" s="8">
        <v>0.75</v>
      </c>
      <c r="I421" s="8">
        <v>11.05</v>
      </c>
      <c r="J421" s="8">
        <f t="shared" si="25"/>
        <v>11.724857500000001</v>
      </c>
      <c r="K421" s="8">
        <v>0.17</v>
      </c>
      <c r="L421" s="8">
        <v>38</v>
      </c>
      <c r="M421" s="8">
        <v>0.24993863999999999</v>
      </c>
      <c r="N421" s="8">
        <v>2.34</v>
      </c>
      <c r="O421" s="8">
        <v>0.66</v>
      </c>
      <c r="P421" s="21">
        <v>0.125</v>
      </c>
      <c r="Q421" s="8">
        <v>0.14000000000000001</v>
      </c>
      <c r="R421" s="8">
        <v>99.562845640000006</v>
      </c>
      <c r="Z421" s="9">
        <v>12</v>
      </c>
      <c r="AA421" s="9">
        <v>61</v>
      </c>
      <c r="AB421" s="9">
        <v>3100</v>
      </c>
      <c r="AD421" s="9">
        <v>1964</v>
      </c>
      <c r="AF421" s="9">
        <v>123</v>
      </c>
      <c r="AL421" s="9">
        <v>0.56899999999999995</v>
      </c>
      <c r="AM421" s="9">
        <v>112</v>
      </c>
      <c r="AN421" s="9">
        <v>4</v>
      </c>
      <c r="AO421" s="9">
        <v>8</v>
      </c>
      <c r="AP421" s="9">
        <v>8</v>
      </c>
      <c r="BC421" s="9">
        <v>19</v>
      </c>
      <c r="BD421" s="9">
        <v>12.94</v>
      </c>
      <c r="BE421" s="9">
        <v>25.1</v>
      </c>
      <c r="BG421" s="9">
        <v>10.7</v>
      </c>
      <c r="BH421" s="9">
        <v>1.84</v>
      </c>
      <c r="BI421" s="9">
        <v>0.55000000000000004</v>
      </c>
      <c r="BJ421" s="9">
        <v>1.39</v>
      </c>
      <c r="BL421" s="9">
        <v>0.99</v>
      </c>
      <c r="BN421" s="9">
        <v>0.36</v>
      </c>
      <c r="BP421" s="9">
        <v>0.26</v>
      </c>
      <c r="BR421" s="9">
        <v>7.0000000000000007E-2</v>
      </c>
      <c r="BS421" s="9">
        <v>0.09</v>
      </c>
      <c r="CB421" s="9">
        <v>0.161</v>
      </c>
      <c r="CD421" s="9">
        <v>1.04</v>
      </c>
      <c r="CE421" s="9">
        <v>0.27200000000000002</v>
      </c>
    </row>
    <row r="422" spans="1:83">
      <c r="B422" s="7" t="s">
        <v>957</v>
      </c>
      <c r="C422" s="12" t="s">
        <v>799</v>
      </c>
      <c r="D422" s="8">
        <v>42.94</v>
      </c>
      <c r="F422" s="8">
        <v>0.52</v>
      </c>
      <c r="G422" s="8">
        <v>0.25823821499999999</v>
      </c>
      <c r="H422" s="8">
        <v>0.42</v>
      </c>
      <c r="I422" s="8">
        <v>8.06</v>
      </c>
      <c r="J422" s="8">
        <f t="shared" si="25"/>
        <v>8.4379202000000006</v>
      </c>
      <c r="K422" s="8">
        <v>0.14000000000000001</v>
      </c>
      <c r="L422" s="8">
        <v>44.65</v>
      </c>
      <c r="M422" s="8">
        <v>0.30847824000000001</v>
      </c>
      <c r="N422" s="8">
        <v>1.7</v>
      </c>
      <c r="O422" s="8">
        <v>0.21</v>
      </c>
      <c r="P422" s="21">
        <v>1.4999999999999999E-2</v>
      </c>
      <c r="Q422" s="8">
        <v>0.28999999999999998</v>
      </c>
      <c r="R422" s="8">
        <v>99.469636655000002</v>
      </c>
      <c r="Z422" s="9">
        <v>6</v>
      </c>
      <c r="AA422" s="9">
        <v>24</v>
      </c>
      <c r="AB422" s="9">
        <v>1767</v>
      </c>
      <c r="AD422" s="9">
        <v>2424</v>
      </c>
      <c r="AF422" s="9">
        <v>60</v>
      </c>
      <c r="AM422" s="9">
        <v>175.7</v>
      </c>
      <c r="AN422" s="9">
        <v>4</v>
      </c>
      <c r="AO422" s="9">
        <v>15</v>
      </c>
      <c r="AP422" s="9">
        <v>8</v>
      </c>
      <c r="BC422" s="9">
        <v>10.24</v>
      </c>
      <c r="BD422" s="9">
        <v>24.96</v>
      </c>
      <c r="BE422" s="9">
        <v>40.92</v>
      </c>
      <c r="BG422" s="9">
        <v>14.88</v>
      </c>
      <c r="BH422" s="9">
        <v>2.25</v>
      </c>
      <c r="BI422" s="9">
        <v>0.63</v>
      </c>
      <c r="BJ422" s="9">
        <v>1.69</v>
      </c>
      <c r="BL422" s="9">
        <v>0.9</v>
      </c>
      <c r="BN422" s="9">
        <v>0.22</v>
      </c>
      <c r="BP422" s="9">
        <v>0.21</v>
      </c>
      <c r="BR422" s="9">
        <v>0.36</v>
      </c>
      <c r="BS422" s="9">
        <v>0.67</v>
      </c>
      <c r="CD422" s="9">
        <v>4.7</v>
      </c>
      <c r="CE422" s="9">
        <v>0.28999999999999998</v>
      </c>
    </row>
    <row r="423" spans="1:83">
      <c r="B423" s="7" t="s">
        <v>956</v>
      </c>
      <c r="C423" s="12" t="s">
        <v>799</v>
      </c>
      <c r="D423" s="8">
        <v>43.32</v>
      </c>
      <c r="E423" s="8">
        <v>0.16</v>
      </c>
      <c r="F423" s="8">
        <v>2.89</v>
      </c>
      <c r="G423" s="8">
        <v>0.43317378000000001</v>
      </c>
      <c r="H423" s="8">
        <v>0.86</v>
      </c>
      <c r="I423" s="8">
        <v>8.24</v>
      </c>
      <c r="J423" s="8">
        <f t="shared" si="25"/>
        <v>9.0138365999999994</v>
      </c>
      <c r="K423" s="8">
        <v>0.14000000000000001</v>
      </c>
      <c r="L423" s="8">
        <v>38.61</v>
      </c>
      <c r="M423" s="8">
        <v>0.25490178000000002</v>
      </c>
      <c r="N423" s="8">
        <v>4.16</v>
      </c>
      <c r="O423" s="8">
        <v>0.83</v>
      </c>
      <c r="P423" s="21">
        <v>0.126</v>
      </c>
      <c r="Q423" s="8">
        <v>0.22</v>
      </c>
      <c r="R423" s="8">
        <v>100.15791216</v>
      </c>
      <c r="Z423" s="9">
        <v>15</v>
      </c>
      <c r="AA423" s="9">
        <v>70</v>
      </c>
      <c r="AB423" s="9">
        <v>2964</v>
      </c>
      <c r="AD423" s="9">
        <v>2003</v>
      </c>
      <c r="AF423" s="9">
        <v>74</v>
      </c>
      <c r="AL423" s="9">
        <v>1.1839999999999999</v>
      </c>
      <c r="AM423" s="9">
        <v>315.39999999999998</v>
      </c>
      <c r="AN423" s="9">
        <v>8</v>
      </c>
      <c r="AO423" s="9">
        <v>79</v>
      </c>
      <c r="AP423" s="9">
        <v>31</v>
      </c>
      <c r="BC423" s="9">
        <v>132</v>
      </c>
      <c r="BD423" s="9">
        <v>31.69</v>
      </c>
      <c r="BE423" s="9">
        <v>54.16</v>
      </c>
      <c r="BG423" s="9">
        <v>19.95</v>
      </c>
      <c r="BH423" s="9">
        <v>3.17</v>
      </c>
      <c r="BI423" s="9">
        <v>0.92</v>
      </c>
      <c r="BJ423" s="9">
        <v>2.46</v>
      </c>
      <c r="BL423" s="9">
        <v>1.62</v>
      </c>
      <c r="BN423" s="9">
        <v>0.68</v>
      </c>
      <c r="BP423" s="9">
        <v>0.52</v>
      </c>
      <c r="BR423" s="9">
        <v>1.71</v>
      </c>
      <c r="BS423" s="9">
        <v>1.9</v>
      </c>
      <c r="CB423" s="9">
        <v>0.46700000000000003</v>
      </c>
      <c r="CD423" s="9">
        <v>3.96</v>
      </c>
      <c r="CE423" s="9">
        <v>1.325</v>
      </c>
    </row>
    <row r="425" spans="1:83">
      <c r="A425" s="7" t="s">
        <v>955</v>
      </c>
      <c r="B425" s="7" t="s">
        <v>954</v>
      </c>
      <c r="C425" s="12" t="s">
        <v>801</v>
      </c>
      <c r="D425" s="8">
        <v>44.2</v>
      </c>
      <c r="E425" s="8">
        <v>0.06</v>
      </c>
      <c r="F425" s="8">
        <v>1.82</v>
      </c>
      <c r="H425" s="8">
        <v>0.01</v>
      </c>
      <c r="I425" s="8">
        <v>7.9</v>
      </c>
      <c r="J425" s="8">
        <f>I425+0.89981*H425</f>
        <v>7.9089981000000007</v>
      </c>
      <c r="K425" s="8">
        <v>0.16</v>
      </c>
      <c r="L425" s="8">
        <v>41.8</v>
      </c>
      <c r="N425" s="8">
        <v>3.26</v>
      </c>
      <c r="O425" s="8">
        <v>0.26</v>
      </c>
      <c r="R425" s="8">
        <v>99.468998099999993</v>
      </c>
    </row>
    <row r="426" spans="1:83">
      <c r="B426" s="7" t="s">
        <v>953</v>
      </c>
      <c r="C426" s="12" t="s">
        <v>801</v>
      </c>
      <c r="D426" s="8">
        <v>45</v>
      </c>
      <c r="F426" s="8">
        <v>0.78</v>
      </c>
      <c r="I426" s="8">
        <v>6.4</v>
      </c>
      <c r="J426" s="8">
        <f>I426+0.89981*H426</f>
        <v>6.4</v>
      </c>
      <c r="K426" s="8">
        <v>0.13</v>
      </c>
      <c r="L426" s="8">
        <v>46.2</v>
      </c>
      <c r="N426" s="8">
        <v>0.7</v>
      </c>
      <c r="O426" s="8">
        <v>0.03</v>
      </c>
      <c r="R426" s="8">
        <v>99.24</v>
      </c>
    </row>
    <row r="428" spans="1:83">
      <c r="A428" s="7" t="s">
        <v>952</v>
      </c>
      <c r="B428" s="7" t="s">
        <v>951</v>
      </c>
      <c r="C428" s="12" t="s">
        <v>944</v>
      </c>
      <c r="D428" s="8">
        <v>45.75</v>
      </c>
      <c r="E428" s="8">
        <v>0.03</v>
      </c>
      <c r="F428" s="8">
        <v>1.91</v>
      </c>
      <c r="G428" s="8">
        <v>0.31275030000000004</v>
      </c>
      <c r="H428" s="8">
        <v>8.58</v>
      </c>
      <c r="J428" s="8">
        <f t="shared" ref="J428:J434" si="26">I428+0.89981*H428</f>
        <v>7.7203698000000003</v>
      </c>
      <c r="K428" s="8">
        <v>0.15</v>
      </c>
      <c r="L428" s="8">
        <v>41.54</v>
      </c>
      <c r="M428" s="8">
        <v>0.30415140000000002</v>
      </c>
      <c r="N428" s="8">
        <v>1.61</v>
      </c>
      <c r="O428" s="8">
        <v>0.15</v>
      </c>
      <c r="P428" s="21">
        <v>0.16</v>
      </c>
      <c r="Q428" s="8">
        <v>0.01</v>
      </c>
      <c r="R428" s="8">
        <v>99.647271499999988</v>
      </c>
      <c r="AB428" s="9">
        <v>2140</v>
      </c>
      <c r="AC428" s="9">
        <v>95</v>
      </c>
      <c r="AD428" s="9">
        <v>2390</v>
      </c>
      <c r="AL428" s="9">
        <v>10.6</v>
      </c>
      <c r="AM428" s="9">
        <v>34.9</v>
      </c>
      <c r="BB428" s="9">
        <v>1.061E-2</v>
      </c>
      <c r="BC428" s="9">
        <v>39.6</v>
      </c>
      <c r="BD428" s="9">
        <v>1.26</v>
      </c>
      <c r="BE428" s="9">
        <v>4</v>
      </c>
      <c r="BH428" s="9">
        <v>0.22</v>
      </c>
      <c r="BI428" s="9">
        <v>8.8999999999999996E-2</v>
      </c>
      <c r="BK428" s="9">
        <v>2.1600000000000001E-2</v>
      </c>
      <c r="BP428" s="9">
        <v>0.19400000000000001</v>
      </c>
      <c r="BR428" s="9">
        <v>0.222</v>
      </c>
      <c r="BS428" s="9">
        <v>2.4400000000000002E-2</v>
      </c>
      <c r="CD428" s="9">
        <v>0.83499999999999996</v>
      </c>
      <c r="CE428" s="9">
        <v>0.19400000000000001</v>
      </c>
    </row>
    <row r="429" spans="1:83">
      <c r="B429" s="7" t="s">
        <v>950</v>
      </c>
      <c r="C429" s="12" t="s">
        <v>944</v>
      </c>
      <c r="D429" s="8">
        <v>46</v>
      </c>
      <c r="E429" s="8">
        <v>0.02</v>
      </c>
      <c r="F429" s="8">
        <v>1.82</v>
      </c>
      <c r="G429" s="8">
        <v>0.25867665000000001</v>
      </c>
      <c r="H429" s="8">
        <v>8.16</v>
      </c>
      <c r="J429" s="8">
        <f t="shared" si="26"/>
        <v>7.3424496000000001</v>
      </c>
      <c r="K429" s="8">
        <v>0.13</v>
      </c>
      <c r="L429" s="8">
        <v>40.08</v>
      </c>
      <c r="M429" s="8">
        <v>0.31878630000000002</v>
      </c>
      <c r="N429" s="8">
        <v>1.32</v>
      </c>
      <c r="O429" s="8">
        <v>0.12</v>
      </c>
      <c r="P429" s="21">
        <v>0.12</v>
      </c>
      <c r="Q429" s="8">
        <v>0.01</v>
      </c>
      <c r="R429" s="8">
        <v>97.539912549999968</v>
      </c>
      <c r="AB429" s="9">
        <v>1770</v>
      </c>
      <c r="AC429" s="9">
        <v>91</v>
      </c>
      <c r="AD429" s="9">
        <v>2505</v>
      </c>
      <c r="AL429" s="9">
        <v>2.7</v>
      </c>
      <c r="AM429" s="9">
        <v>8.7100000000000009</v>
      </c>
      <c r="BB429" s="9">
        <v>1.4299999999999998E-4</v>
      </c>
      <c r="BC429" s="9">
        <v>15.8</v>
      </c>
      <c r="BD429" s="9">
        <v>0.443</v>
      </c>
      <c r="BE429" s="9">
        <v>3.2</v>
      </c>
      <c r="BH429" s="9">
        <v>6.8000000000000005E-2</v>
      </c>
      <c r="BI429" s="9">
        <v>2.07E-2</v>
      </c>
      <c r="BK429" s="9">
        <v>1.06E-2</v>
      </c>
      <c r="BP429" s="9">
        <v>9.4E-2</v>
      </c>
      <c r="BR429" s="9">
        <v>4.8000000000000001E-2</v>
      </c>
      <c r="BS429" s="9">
        <v>6.0000000000000001E-3</v>
      </c>
      <c r="CD429" s="9">
        <v>0.32600000000000001</v>
      </c>
      <c r="CE429" s="9">
        <v>4.3999999999999997E-2</v>
      </c>
    </row>
    <row r="430" spans="1:83">
      <c r="B430" s="7" t="s">
        <v>949</v>
      </c>
      <c r="C430" s="12" t="s">
        <v>944</v>
      </c>
      <c r="D430" s="8">
        <v>44.85</v>
      </c>
      <c r="E430" s="8">
        <v>7.0000000000000007E-2</v>
      </c>
      <c r="F430" s="8">
        <v>1.25</v>
      </c>
      <c r="G430" s="8">
        <v>0.87687000000000004</v>
      </c>
      <c r="H430" s="8">
        <v>8.59</v>
      </c>
      <c r="J430" s="8">
        <f t="shared" si="26"/>
        <v>7.7293678999999997</v>
      </c>
      <c r="K430" s="8">
        <v>0.13</v>
      </c>
      <c r="L430" s="8">
        <v>43.35</v>
      </c>
      <c r="M430" s="8">
        <v>0.30542399999999997</v>
      </c>
      <c r="N430" s="8">
        <v>0.09</v>
      </c>
      <c r="O430" s="8">
        <v>0.06</v>
      </c>
      <c r="P430" s="21">
        <v>0.24</v>
      </c>
      <c r="Q430" s="8">
        <v>0.01</v>
      </c>
      <c r="R430" s="8">
        <v>98.961661899999996</v>
      </c>
      <c r="AB430" s="9">
        <v>6000</v>
      </c>
      <c r="AC430" s="9">
        <v>99</v>
      </c>
      <c r="AD430" s="9">
        <v>2400</v>
      </c>
      <c r="AL430" s="9">
        <v>13.3</v>
      </c>
      <c r="BB430" s="9">
        <v>2.8000000000000003E-4</v>
      </c>
      <c r="BC430" s="9">
        <v>27.3</v>
      </c>
      <c r="BD430" s="9">
        <v>0.28000000000000003</v>
      </c>
      <c r="BH430" s="9">
        <v>6.6000000000000003E-2</v>
      </c>
      <c r="BI430" s="9">
        <v>1.4999999999999999E-2</v>
      </c>
      <c r="BK430" s="9">
        <v>7.4999999999999997E-3</v>
      </c>
      <c r="BR430" s="9">
        <v>1.9E-2</v>
      </c>
      <c r="BS430" s="9">
        <v>1.4E-3</v>
      </c>
      <c r="CD430" s="9">
        <v>0.184</v>
      </c>
      <c r="CE430" s="9">
        <v>0.11799999999999999</v>
      </c>
    </row>
    <row r="431" spans="1:83">
      <c r="B431" s="7" t="s">
        <v>948</v>
      </c>
      <c r="C431" s="12" t="s">
        <v>944</v>
      </c>
      <c r="D431" s="8">
        <v>42.6</v>
      </c>
      <c r="E431" s="8">
        <v>0.01</v>
      </c>
      <c r="F431" s="8">
        <v>1.2</v>
      </c>
      <c r="G431" s="8">
        <v>0.36536250000000003</v>
      </c>
      <c r="H431" s="8">
        <v>9.1999999999999993</v>
      </c>
      <c r="J431" s="8">
        <f t="shared" si="26"/>
        <v>8.2782520000000002</v>
      </c>
      <c r="K431" s="8">
        <v>0.14000000000000001</v>
      </c>
      <c r="L431" s="8">
        <v>44.1</v>
      </c>
      <c r="M431" s="8">
        <v>0.32324039999999998</v>
      </c>
      <c r="N431" s="8">
        <v>0.19</v>
      </c>
      <c r="O431" s="8">
        <v>0.02</v>
      </c>
      <c r="P431" s="21">
        <v>0.02</v>
      </c>
      <c r="Q431" s="8">
        <v>0.02</v>
      </c>
      <c r="R431" s="8">
        <v>97.266854900000027</v>
      </c>
      <c r="AB431" s="9">
        <v>2500</v>
      </c>
      <c r="AC431" s="9">
        <v>101</v>
      </c>
      <c r="AD431" s="9">
        <v>2540</v>
      </c>
      <c r="AL431" s="9">
        <v>0.86</v>
      </c>
      <c r="BB431" s="9">
        <v>5.0799999999999999E-4</v>
      </c>
      <c r="BC431" s="9">
        <v>4.9000000000000004</v>
      </c>
      <c r="BD431" s="9">
        <v>0.50800000000000001</v>
      </c>
      <c r="BE431" s="9">
        <v>2.58</v>
      </c>
      <c r="BH431" s="9">
        <v>4.2999999999999997E-2</v>
      </c>
      <c r="BI431" s="9">
        <v>1.83E-2</v>
      </c>
      <c r="BK431" s="9">
        <v>8.2000000000000007E-3</v>
      </c>
      <c r="BR431" s="9">
        <v>2.5000000000000001E-2</v>
      </c>
      <c r="BS431" s="9">
        <v>6.7000000000000002E-3</v>
      </c>
      <c r="CD431" s="9">
        <v>0.107</v>
      </c>
      <c r="CE431" s="9">
        <v>3.3000000000000002E-2</v>
      </c>
    </row>
    <row r="432" spans="1:83">
      <c r="B432" s="7" t="s">
        <v>947</v>
      </c>
      <c r="C432" s="12" t="s">
        <v>944</v>
      </c>
      <c r="D432" s="8">
        <v>43.8</v>
      </c>
      <c r="E432" s="8">
        <v>0.03</v>
      </c>
      <c r="F432" s="8">
        <v>0.88</v>
      </c>
      <c r="G432" s="8">
        <v>0.58457999999999999</v>
      </c>
      <c r="H432" s="8">
        <v>8.9499999999999993</v>
      </c>
      <c r="J432" s="8">
        <f t="shared" si="26"/>
        <v>8.0532994999999996</v>
      </c>
      <c r="K432" s="8">
        <v>0.14000000000000001</v>
      </c>
      <c r="L432" s="8">
        <v>43</v>
      </c>
      <c r="M432" s="8">
        <v>0.29524319999999998</v>
      </c>
      <c r="N432" s="8">
        <v>0.85</v>
      </c>
      <c r="O432" s="8">
        <v>7.0000000000000007E-2</v>
      </c>
      <c r="P432" s="21">
        <v>0.02</v>
      </c>
      <c r="Q432" s="8">
        <v>0.02</v>
      </c>
      <c r="R432" s="8">
        <v>97.743122700000001</v>
      </c>
      <c r="AB432" s="9">
        <v>4000</v>
      </c>
      <c r="AC432" s="9">
        <v>96</v>
      </c>
      <c r="AD432" s="9">
        <v>2320</v>
      </c>
      <c r="AL432" s="9">
        <v>1.49</v>
      </c>
      <c r="BB432" s="9">
        <v>2.7300000000000002E-4</v>
      </c>
      <c r="BC432" s="9">
        <v>5.5</v>
      </c>
      <c r="BD432" s="9">
        <v>0.27300000000000002</v>
      </c>
      <c r="BH432" s="9">
        <v>4.5999999999999999E-2</v>
      </c>
      <c r="BI432" s="9">
        <v>5.1999999999999998E-2</v>
      </c>
      <c r="BK432" s="9">
        <v>7.7999999999999996E-3</v>
      </c>
      <c r="BR432" s="9">
        <v>2.1999999999999999E-2</v>
      </c>
      <c r="BS432" s="9">
        <v>5.7000000000000002E-3</v>
      </c>
      <c r="CD432" s="9">
        <v>3.3000000000000002E-2</v>
      </c>
    </row>
    <row r="433" spans="1:83">
      <c r="B433" s="7" t="s">
        <v>946</v>
      </c>
      <c r="C433" s="12" t="s">
        <v>944</v>
      </c>
      <c r="D433" s="8">
        <v>41.4</v>
      </c>
      <c r="E433" s="8">
        <v>0.01</v>
      </c>
      <c r="F433" s="8">
        <v>0.6</v>
      </c>
      <c r="G433" s="8">
        <v>0.27036825000000003</v>
      </c>
      <c r="H433" s="8">
        <v>8.7799999999999994</v>
      </c>
      <c r="J433" s="8">
        <f t="shared" si="26"/>
        <v>7.9003317999999991</v>
      </c>
      <c r="K433" s="8">
        <v>0.16</v>
      </c>
      <c r="L433" s="8">
        <v>48</v>
      </c>
      <c r="M433" s="8">
        <v>0.33342119999999997</v>
      </c>
      <c r="N433" s="8">
        <v>0.2</v>
      </c>
      <c r="O433" s="8">
        <v>0.03</v>
      </c>
      <c r="P433" s="21">
        <v>0.02</v>
      </c>
      <c r="Q433" s="8">
        <v>0.01</v>
      </c>
      <c r="R433" s="8">
        <v>98.934121250000004</v>
      </c>
      <c r="AB433" s="9">
        <v>1850</v>
      </c>
      <c r="AC433" s="9">
        <v>106</v>
      </c>
      <c r="AD433" s="9">
        <v>2620</v>
      </c>
      <c r="AL433" s="9">
        <v>1.45</v>
      </c>
      <c r="BB433" s="9">
        <v>1.8699999999999999E-4</v>
      </c>
      <c r="BC433" s="9">
        <v>8.1</v>
      </c>
      <c r="BD433" s="9">
        <v>0.187</v>
      </c>
      <c r="BI433" s="9">
        <v>5.0999999999999997E-2</v>
      </c>
      <c r="BK433" s="9">
        <v>1E-3</v>
      </c>
      <c r="BR433" s="9">
        <v>3.9E-2</v>
      </c>
      <c r="BS433" s="9">
        <v>5.1999999999999998E-3</v>
      </c>
      <c r="CD433" s="9">
        <v>0.12</v>
      </c>
      <c r="CE433" s="9">
        <v>0.05</v>
      </c>
    </row>
    <row r="434" spans="1:83">
      <c r="B434" s="7" t="s">
        <v>945</v>
      </c>
      <c r="C434" s="12" t="s">
        <v>944</v>
      </c>
      <c r="D434" s="8">
        <v>44.83</v>
      </c>
      <c r="E434" s="8">
        <v>0.04</v>
      </c>
      <c r="F434" s="8">
        <v>1.2</v>
      </c>
      <c r="H434" s="8">
        <v>8.4600000000000009</v>
      </c>
      <c r="J434" s="8">
        <f t="shared" si="26"/>
        <v>7.6123926000000006</v>
      </c>
      <c r="K434" s="8">
        <v>0.11</v>
      </c>
      <c r="L434" s="8">
        <v>43.11</v>
      </c>
      <c r="N434" s="8">
        <v>1.33</v>
      </c>
      <c r="O434" s="8">
        <v>0.03</v>
      </c>
      <c r="P434" s="21">
        <v>0.01</v>
      </c>
      <c r="Q434" s="8">
        <v>0.04</v>
      </c>
      <c r="R434" s="8">
        <v>98.31239260000001</v>
      </c>
      <c r="AL434" s="9">
        <v>1.34</v>
      </c>
      <c r="AM434" s="9">
        <v>5.91</v>
      </c>
      <c r="BB434" s="9">
        <v>4.6300000000000003E-4</v>
      </c>
      <c r="BC434" s="9">
        <v>5</v>
      </c>
      <c r="BD434" s="9">
        <v>0.46300000000000002</v>
      </c>
      <c r="BE434" s="9">
        <v>0.6</v>
      </c>
      <c r="BH434" s="9">
        <v>6.7000000000000004E-2</v>
      </c>
      <c r="BI434" s="9">
        <v>2.1000000000000001E-2</v>
      </c>
      <c r="BK434" s="9">
        <v>6.7999999999999996E-3</v>
      </c>
      <c r="BP434" s="9">
        <v>0.13600000000000001</v>
      </c>
      <c r="BR434" s="9">
        <v>7.3999999999999996E-2</v>
      </c>
      <c r="BS434" s="9">
        <v>6.1000000000000004E-3</v>
      </c>
      <c r="CD434" s="9">
        <v>0.20699999999999999</v>
      </c>
      <c r="CE434" s="9">
        <v>3.5999999999999997E-2</v>
      </c>
    </row>
    <row r="436" spans="1:83">
      <c r="A436" s="7" t="s">
        <v>943</v>
      </c>
      <c r="B436" s="7" t="s">
        <v>942</v>
      </c>
      <c r="C436" s="12" t="s">
        <v>921</v>
      </c>
      <c r="D436" s="8">
        <v>44.15</v>
      </c>
      <c r="E436" s="8">
        <v>0.17</v>
      </c>
      <c r="F436" s="8">
        <v>4.37</v>
      </c>
      <c r="G436" s="8">
        <v>0.37002598695</v>
      </c>
      <c r="J436" s="8">
        <v>7.92</v>
      </c>
      <c r="L436" s="8">
        <v>38.5</v>
      </c>
      <c r="M436" s="8">
        <v>0.25000226999999997</v>
      </c>
      <c r="N436" s="8">
        <v>3</v>
      </c>
      <c r="O436" s="8">
        <v>0.37</v>
      </c>
      <c r="P436" s="21">
        <v>0.02</v>
      </c>
      <c r="R436" s="8">
        <v>99.120028256950008</v>
      </c>
      <c r="AB436" s="9">
        <v>2531.91</v>
      </c>
      <c r="AD436" s="9">
        <v>1964.5</v>
      </c>
    </row>
    <row r="437" spans="1:83">
      <c r="B437" s="7" t="s">
        <v>941</v>
      </c>
      <c r="C437" s="12" t="s">
        <v>921</v>
      </c>
      <c r="D437" s="8">
        <v>44.95</v>
      </c>
      <c r="E437" s="8">
        <v>0.12</v>
      </c>
      <c r="F437" s="8">
        <v>3.22</v>
      </c>
      <c r="G437" s="8">
        <v>0.4200294987</v>
      </c>
      <c r="J437" s="8">
        <v>7.68</v>
      </c>
      <c r="L437" s="8">
        <v>39.549999999999997</v>
      </c>
      <c r="M437" s="8">
        <v>0.28000254239999994</v>
      </c>
      <c r="N437" s="8">
        <v>3.17</v>
      </c>
      <c r="O437" s="8">
        <v>0.38</v>
      </c>
      <c r="P437" s="21">
        <v>0.01</v>
      </c>
      <c r="R437" s="8">
        <v>99.7800320411</v>
      </c>
      <c r="AB437" s="9">
        <v>2874.06</v>
      </c>
      <c r="AD437" s="9">
        <v>2200.2399999999998</v>
      </c>
    </row>
    <row r="438" spans="1:83">
      <c r="B438" s="7" t="s">
        <v>940</v>
      </c>
      <c r="C438" s="12" t="s">
        <v>921</v>
      </c>
      <c r="D438" s="8">
        <v>44.25</v>
      </c>
      <c r="E438" s="8">
        <v>0.17</v>
      </c>
      <c r="F438" s="8">
        <v>4.03</v>
      </c>
      <c r="G438" s="8">
        <v>0.38002668930000005</v>
      </c>
      <c r="J438" s="8">
        <v>7.95</v>
      </c>
      <c r="L438" s="8">
        <v>38.65</v>
      </c>
      <c r="M438" s="8">
        <v>0.2400021792</v>
      </c>
      <c r="N438" s="8">
        <v>3.35</v>
      </c>
      <c r="O438" s="8">
        <v>0.31</v>
      </c>
      <c r="P438" s="21">
        <v>0.04</v>
      </c>
      <c r="R438" s="8">
        <v>99.3700288685</v>
      </c>
      <c r="AB438" s="9">
        <v>2600.34</v>
      </c>
      <c r="AD438" s="9">
        <v>1885.92</v>
      </c>
    </row>
    <row r="439" spans="1:83">
      <c r="B439" s="7" t="s">
        <v>939</v>
      </c>
      <c r="C439" s="12" t="s">
        <v>938</v>
      </c>
      <c r="D439" s="8">
        <v>44.7</v>
      </c>
      <c r="E439" s="8">
        <v>0.22</v>
      </c>
      <c r="F439" s="8">
        <v>5.85</v>
      </c>
      <c r="G439" s="8">
        <v>0.31002177284999999</v>
      </c>
      <c r="J439" s="8">
        <v>8.66</v>
      </c>
      <c r="L439" s="8">
        <v>35.4</v>
      </c>
      <c r="M439" s="8">
        <v>0.2200019976</v>
      </c>
      <c r="N439" s="8">
        <v>3.65</v>
      </c>
      <c r="O439" s="8">
        <v>0.35</v>
      </c>
      <c r="P439" s="21">
        <v>0.04</v>
      </c>
      <c r="R439" s="8">
        <v>99.400023770450005</v>
      </c>
      <c r="AB439" s="9">
        <v>2121.33</v>
      </c>
      <c r="AD439" s="9">
        <v>1728.76</v>
      </c>
    </row>
    <row r="440" spans="1:83">
      <c r="B440" s="7" t="s">
        <v>937</v>
      </c>
      <c r="C440" s="12" t="s">
        <v>921</v>
      </c>
      <c r="D440" s="8">
        <v>43.95</v>
      </c>
      <c r="E440" s="8">
        <v>0.16</v>
      </c>
      <c r="F440" s="8">
        <v>3.95</v>
      </c>
      <c r="G440" s="8">
        <v>0.37002598695</v>
      </c>
      <c r="J440" s="8">
        <v>7.86</v>
      </c>
      <c r="L440" s="8">
        <v>39.1</v>
      </c>
      <c r="M440" s="8">
        <v>0.2400021792</v>
      </c>
      <c r="N440" s="8">
        <v>3</v>
      </c>
      <c r="O440" s="8">
        <v>0.33</v>
      </c>
      <c r="P440" s="21">
        <v>0.04</v>
      </c>
      <c r="R440" s="8">
        <v>99.000028166149988</v>
      </c>
      <c r="AB440" s="9">
        <v>2531.91</v>
      </c>
      <c r="AD440" s="9">
        <v>1885.92</v>
      </c>
    </row>
    <row r="441" spans="1:83">
      <c r="B441" s="7" t="s">
        <v>936</v>
      </c>
      <c r="C441" s="12" t="s">
        <v>921</v>
      </c>
      <c r="D441" s="8">
        <v>43.95</v>
      </c>
      <c r="E441" s="8">
        <v>0.15</v>
      </c>
      <c r="F441" s="8">
        <v>3.88</v>
      </c>
      <c r="G441" s="8">
        <v>0.38002668930000005</v>
      </c>
      <c r="J441" s="8">
        <v>8.3000000000000007</v>
      </c>
      <c r="L441" s="8">
        <v>38.950000000000003</v>
      </c>
      <c r="M441" s="8">
        <v>0.2400021792</v>
      </c>
      <c r="N441" s="8">
        <v>3.04</v>
      </c>
      <c r="O441" s="8">
        <v>0.3</v>
      </c>
      <c r="P441" s="21">
        <v>0.03</v>
      </c>
      <c r="R441" s="8">
        <v>99.220028868499995</v>
      </c>
      <c r="AB441" s="9">
        <v>2600.34</v>
      </c>
      <c r="AD441" s="9">
        <v>1885.92</v>
      </c>
    </row>
    <row r="442" spans="1:83">
      <c r="B442" s="7" t="s">
        <v>935</v>
      </c>
      <c r="C442" s="12" t="s">
        <v>921</v>
      </c>
      <c r="D442" s="8">
        <v>44.55</v>
      </c>
      <c r="E442" s="8">
        <v>0.18</v>
      </c>
      <c r="F442" s="8">
        <v>4.82</v>
      </c>
      <c r="G442" s="8">
        <v>0.37002598695</v>
      </c>
      <c r="J442" s="8">
        <v>7.8</v>
      </c>
      <c r="L442" s="8">
        <v>37.4</v>
      </c>
      <c r="M442" s="8">
        <v>0.2200019976</v>
      </c>
      <c r="N442" s="8">
        <v>3.7</v>
      </c>
      <c r="O442" s="8">
        <v>0.33</v>
      </c>
      <c r="P442" s="21">
        <v>4.3607244000000003E-2</v>
      </c>
      <c r="R442" s="8">
        <v>99.413635228549992</v>
      </c>
      <c r="Z442" s="9">
        <v>21.4</v>
      </c>
      <c r="AB442" s="9">
        <v>2531.91</v>
      </c>
      <c r="AD442" s="9">
        <v>1728.76</v>
      </c>
      <c r="BD442" s="9">
        <v>1.48</v>
      </c>
      <c r="BE442" s="9">
        <v>2.62</v>
      </c>
      <c r="BG442" s="9">
        <v>1.35</v>
      </c>
      <c r="BH442" s="9">
        <v>0.52700000000000002</v>
      </c>
      <c r="BI442" s="9">
        <v>0.17399999999999999</v>
      </c>
      <c r="BK442" s="9">
        <v>0.13</v>
      </c>
      <c r="BL442" s="9">
        <v>0.93</v>
      </c>
      <c r="BM442" s="9">
        <v>0.21</v>
      </c>
      <c r="BP442" s="9">
        <v>0.63200000000000001</v>
      </c>
      <c r="BQ442" s="9">
        <v>9.7000000000000003E-2</v>
      </c>
      <c r="BR442" s="9">
        <v>0.33</v>
      </c>
      <c r="BW442" s="9">
        <v>3.2</v>
      </c>
    </row>
    <row r="443" spans="1:83">
      <c r="B443" s="7" t="s">
        <v>934</v>
      </c>
      <c r="C443" s="12" t="s">
        <v>923</v>
      </c>
      <c r="D443" s="8">
        <v>45.1</v>
      </c>
      <c r="E443" s="8">
        <v>0.13</v>
      </c>
      <c r="F443" s="8">
        <v>3.27</v>
      </c>
      <c r="G443" s="8">
        <v>0.38002668930000005</v>
      </c>
      <c r="J443" s="8">
        <v>7.69</v>
      </c>
      <c r="L443" s="8">
        <v>39.200000000000003</v>
      </c>
      <c r="M443" s="8">
        <v>0.2400021792</v>
      </c>
      <c r="N443" s="8">
        <v>3.45</v>
      </c>
      <c r="O443" s="8">
        <v>0.37</v>
      </c>
      <c r="P443" s="21">
        <v>0.03</v>
      </c>
      <c r="R443" s="8">
        <v>99.860028868499981</v>
      </c>
      <c r="AB443" s="9">
        <v>2600.34</v>
      </c>
      <c r="AD443" s="9">
        <v>1885.92</v>
      </c>
    </row>
    <row r="444" spans="1:83">
      <c r="B444" s="7" t="s">
        <v>933</v>
      </c>
      <c r="C444" s="12" t="s">
        <v>921</v>
      </c>
      <c r="D444" s="8">
        <v>44.6</v>
      </c>
      <c r="E444" s="8">
        <v>0.16</v>
      </c>
      <c r="F444" s="8">
        <v>4.0999999999999996</v>
      </c>
      <c r="G444" s="8">
        <v>0.39002739165</v>
      </c>
      <c r="J444" s="8">
        <v>7.9</v>
      </c>
      <c r="L444" s="8">
        <v>38.700000000000003</v>
      </c>
      <c r="M444" s="8">
        <v>0.2400021792</v>
      </c>
      <c r="N444" s="8">
        <v>3.42</v>
      </c>
      <c r="O444" s="8">
        <v>0.36</v>
      </c>
      <c r="P444" s="21">
        <v>1.566006E-2</v>
      </c>
      <c r="R444" s="8">
        <v>99.885689630849981</v>
      </c>
      <c r="Z444" s="9">
        <v>15.2</v>
      </c>
      <c r="AB444" s="9">
        <v>2668.77</v>
      </c>
      <c r="AD444" s="9">
        <v>1885.92</v>
      </c>
      <c r="BD444" s="9">
        <v>0.53</v>
      </c>
      <c r="BE444" s="9">
        <v>1.39</v>
      </c>
      <c r="BG444" s="9">
        <v>0.96</v>
      </c>
      <c r="BH444" s="9">
        <v>0.33</v>
      </c>
      <c r="BI444" s="9">
        <v>0.12</v>
      </c>
      <c r="BK444" s="9">
        <v>8.5999999999999993E-2</v>
      </c>
      <c r="BL444" s="9">
        <v>0.55000000000000004</v>
      </c>
      <c r="BM444" s="9">
        <v>0.12</v>
      </c>
      <c r="BP444" s="9">
        <v>0.38</v>
      </c>
      <c r="BQ444" s="9">
        <v>5.8000000000000003E-2</v>
      </c>
      <c r="BR444" s="9">
        <v>0.23</v>
      </c>
      <c r="BW444" s="9">
        <v>3.2</v>
      </c>
      <c r="BY444" s="9">
        <v>0.6</v>
      </c>
    </row>
    <row r="445" spans="1:83">
      <c r="B445" s="7" t="s">
        <v>932</v>
      </c>
      <c r="C445" s="12" t="s">
        <v>921</v>
      </c>
      <c r="D445" s="8">
        <v>44.45</v>
      </c>
      <c r="E445" s="8">
        <v>0.12</v>
      </c>
      <c r="F445" s="8">
        <v>3.41</v>
      </c>
      <c r="G445" s="8">
        <v>0.34002387989999999</v>
      </c>
      <c r="J445" s="8">
        <v>7.92</v>
      </c>
      <c r="L445" s="8">
        <v>39.15</v>
      </c>
      <c r="M445" s="8">
        <v>0.25000226999999997</v>
      </c>
      <c r="N445" s="8">
        <v>2.83</v>
      </c>
      <c r="O445" s="8">
        <v>0.24</v>
      </c>
      <c r="P445" s="21">
        <v>1.0118808000000002E-2</v>
      </c>
      <c r="R445" s="8">
        <v>98.720144957900004</v>
      </c>
      <c r="Z445" s="9">
        <v>13.5</v>
      </c>
      <c r="AB445" s="9">
        <v>2326.62</v>
      </c>
      <c r="AD445" s="9">
        <v>1964.5</v>
      </c>
      <c r="BD445" s="9">
        <v>0.34</v>
      </c>
      <c r="BE445" s="9">
        <v>1</v>
      </c>
      <c r="BG445" s="9">
        <v>0.82</v>
      </c>
      <c r="BH445" s="9">
        <v>0.26800000000000002</v>
      </c>
      <c r="BI445" s="9">
        <v>9.7000000000000003E-2</v>
      </c>
      <c r="BK445" s="9">
        <v>7.2999999999999995E-2</v>
      </c>
      <c r="BL445" s="9">
        <v>0.51</v>
      </c>
      <c r="BM445" s="9">
        <v>0.11</v>
      </c>
      <c r="BP445" s="9">
        <v>0.34</v>
      </c>
      <c r="BQ445" s="9">
        <v>5.0999999999999997E-2</v>
      </c>
      <c r="BR445" s="9">
        <v>0.19</v>
      </c>
      <c r="BW445" s="9">
        <v>2.4</v>
      </c>
      <c r="BY445" s="9">
        <v>0.6</v>
      </c>
    </row>
    <row r="446" spans="1:83">
      <c r="B446" s="7" t="s">
        <v>931</v>
      </c>
      <c r="C446" s="12" t="s">
        <v>923</v>
      </c>
      <c r="D446" s="8">
        <v>44.45</v>
      </c>
      <c r="E446" s="8">
        <v>0.11</v>
      </c>
      <c r="F446" s="8">
        <v>4</v>
      </c>
      <c r="G446" s="8">
        <v>0.38002668930000005</v>
      </c>
      <c r="J446" s="8">
        <v>7.87</v>
      </c>
      <c r="L446" s="8">
        <v>39.450000000000003</v>
      </c>
      <c r="M446" s="8">
        <v>0.2100019068</v>
      </c>
      <c r="N446" s="8">
        <v>3.06</v>
      </c>
      <c r="O446" s="8">
        <v>0.26</v>
      </c>
      <c r="P446" s="21">
        <v>1.2648510000000002E-2</v>
      </c>
      <c r="R446" s="8">
        <v>99.802677106100006</v>
      </c>
      <c r="Z446" s="9">
        <v>14.8</v>
      </c>
      <c r="AB446" s="9">
        <v>2600.34</v>
      </c>
      <c r="AD446" s="9">
        <v>1650.18</v>
      </c>
      <c r="BD446" s="9">
        <v>0.62</v>
      </c>
      <c r="BE446" s="9">
        <v>1.74</v>
      </c>
      <c r="BG446" s="9">
        <v>1.06</v>
      </c>
      <c r="BH446" s="9">
        <v>0.3</v>
      </c>
      <c r="BI446" s="9">
        <v>0.11</v>
      </c>
      <c r="BK446" s="9">
        <v>8.3000000000000004E-2</v>
      </c>
      <c r="BL446" s="9">
        <v>0.62</v>
      </c>
      <c r="BM446" s="9">
        <v>0.14399999999999999</v>
      </c>
      <c r="BP446" s="9">
        <v>0.54400000000000004</v>
      </c>
      <c r="BQ446" s="9">
        <v>8.7999999999999995E-2</v>
      </c>
      <c r="BR446" s="9">
        <v>0.17</v>
      </c>
      <c r="BW446" s="9">
        <v>2.4</v>
      </c>
      <c r="BY446" s="9">
        <v>0.4</v>
      </c>
    </row>
    <row r="447" spans="1:83">
      <c r="B447" s="7" t="s">
        <v>930</v>
      </c>
      <c r="C447" s="12" t="s">
        <v>923</v>
      </c>
      <c r="D447" s="8">
        <v>45</v>
      </c>
      <c r="E447" s="8">
        <v>0.14000000000000001</v>
      </c>
      <c r="F447" s="8">
        <v>2.76</v>
      </c>
      <c r="G447" s="8">
        <v>0.39002739165</v>
      </c>
      <c r="J447" s="8">
        <v>8.16</v>
      </c>
      <c r="L447" s="8">
        <v>38.450000000000003</v>
      </c>
      <c r="M447" s="8">
        <v>0.28000254239999994</v>
      </c>
      <c r="N447" s="8">
        <v>3.17</v>
      </c>
      <c r="O447" s="8">
        <v>0.28999999999999998</v>
      </c>
      <c r="P447" s="21">
        <v>0.03</v>
      </c>
      <c r="R447" s="8">
        <v>98.670029934050007</v>
      </c>
      <c r="AB447" s="9">
        <v>2668.77</v>
      </c>
      <c r="AD447" s="9">
        <v>2200.2399999999998</v>
      </c>
    </row>
    <row r="448" spans="1:83">
      <c r="B448" s="7" t="s">
        <v>929</v>
      </c>
      <c r="C448" s="12" t="s">
        <v>923</v>
      </c>
      <c r="D448" s="8">
        <v>43.8</v>
      </c>
      <c r="E448" s="8">
        <v>0.17</v>
      </c>
      <c r="F448" s="8">
        <v>3.16</v>
      </c>
      <c r="G448" s="8">
        <v>0.3600252846</v>
      </c>
      <c r="J448" s="8">
        <v>8.8000000000000007</v>
      </c>
      <c r="L448" s="8">
        <v>40.270000000000003</v>
      </c>
      <c r="M448" s="8">
        <v>0.300002724</v>
      </c>
      <c r="N448" s="8">
        <v>2.67</v>
      </c>
      <c r="O448" s="8">
        <v>0.28999999999999998</v>
      </c>
      <c r="P448" s="21">
        <v>0.02</v>
      </c>
      <c r="R448" s="8">
        <v>99.840028008600015</v>
      </c>
      <c r="AB448" s="9">
        <v>2463.48</v>
      </c>
      <c r="AD448" s="9">
        <v>2357.4</v>
      </c>
    </row>
    <row r="449" spans="1:83">
      <c r="B449" s="7" t="s">
        <v>928</v>
      </c>
      <c r="C449" s="12" t="s">
        <v>923</v>
      </c>
      <c r="D449" s="8">
        <v>44.2</v>
      </c>
      <c r="E449" s="8">
        <v>0.1</v>
      </c>
      <c r="F449" s="8">
        <v>2.84</v>
      </c>
      <c r="G449" s="8">
        <v>0.41002879635</v>
      </c>
      <c r="J449" s="8">
        <v>7.91</v>
      </c>
      <c r="L449" s="8">
        <v>41.8</v>
      </c>
      <c r="M449" s="8">
        <v>0.31000281479999997</v>
      </c>
      <c r="N449" s="8">
        <v>2.35</v>
      </c>
      <c r="O449" s="8">
        <v>0.2</v>
      </c>
      <c r="P449" s="21">
        <v>2.9754114000000002E-2</v>
      </c>
      <c r="R449" s="8">
        <v>100.14978572515001</v>
      </c>
      <c r="Z449" s="9">
        <v>11.3</v>
      </c>
      <c r="AB449" s="9">
        <v>2805.63</v>
      </c>
      <c r="AD449" s="9">
        <v>2435.98</v>
      </c>
      <c r="BD449" s="9">
        <v>0.71299999999999997</v>
      </c>
      <c r="BE449" s="9">
        <v>1.38</v>
      </c>
      <c r="BG449" s="9">
        <v>0.66</v>
      </c>
      <c r="BH449" s="9">
        <v>0.20100000000000001</v>
      </c>
      <c r="BI449" s="9">
        <v>7.0999999999999994E-2</v>
      </c>
      <c r="BK449" s="9">
        <v>3.6999999999999998E-2</v>
      </c>
      <c r="BL449" s="9">
        <v>0.28000000000000003</v>
      </c>
      <c r="BM449" s="9">
        <v>5.8999999999999997E-2</v>
      </c>
      <c r="BP449" s="9">
        <v>0.17100000000000001</v>
      </c>
      <c r="BQ449" s="9">
        <v>2.7E-2</v>
      </c>
      <c r="BR449" s="9">
        <v>0.13</v>
      </c>
      <c r="BW449" s="9">
        <v>2.8</v>
      </c>
      <c r="BY449" s="9">
        <v>0.5</v>
      </c>
    </row>
    <row r="450" spans="1:83">
      <c r="B450" s="7" t="s">
        <v>569</v>
      </c>
      <c r="C450" s="12" t="s">
        <v>914</v>
      </c>
      <c r="D450" s="8">
        <v>44.6</v>
      </c>
      <c r="E450" s="8">
        <v>0.18</v>
      </c>
      <c r="F450" s="8">
        <v>4.2699999999999996</v>
      </c>
      <c r="G450" s="8">
        <v>0.34002387989999999</v>
      </c>
      <c r="J450" s="8">
        <v>8.39</v>
      </c>
      <c r="L450" s="8">
        <v>37.799999999999997</v>
      </c>
      <c r="M450" s="8">
        <v>0.28000254239999994</v>
      </c>
      <c r="N450" s="8">
        <v>3.89</v>
      </c>
      <c r="O450" s="8">
        <v>0.38</v>
      </c>
      <c r="P450" s="21">
        <v>1.927392E-2</v>
      </c>
      <c r="R450" s="8">
        <v>100.14930034230001</v>
      </c>
      <c r="Z450" s="9">
        <v>16.100000000000001</v>
      </c>
      <c r="AB450" s="9">
        <v>2326.62</v>
      </c>
      <c r="AD450" s="9">
        <v>2200.2399999999998</v>
      </c>
      <c r="BD450" s="9">
        <v>0.61</v>
      </c>
      <c r="BE450" s="9">
        <v>1.6</v>
      </c>
      <c r="BG450" s="9">
        <v>1.1000000000000001</v>
      </c>
      <c r="BH450" s="9">
        <v>0.39</v>
      </c>
      <c r="BI450" s="9">
        <v>0.151</v>
      </c>
      <c r="BK450" s="9">
        <v>9.5000000000000001E-2</v>
      </c>
      <c r="BL450" s="9">
        <v>0.66</v>
      </c>
      <c r="BM450" s="9">
        <v>0.16</v>
      </c>
      <c r="BP450" s="9">
        <v>0.45</v>
      </c>
      <c r="BQ450" s="9">
        <v>7.0000000000000007E-2</v>
      </c>
      <c r="BR450" s="9">
        <v>0.25</v>
      </c>
      <c r="BW450" s="9">
        <v>2.6</v>
      </c>
      <c r="BY450" s="9">
        <v>0.5</v>
      </c>
    </row>
    <row r="451" spans="1:83">
      <c r="B451" s="7" t="s">
        <v>568</v>
      </c>
      <c r="C451" s="12" t="s">
        <v>914</v>
      </c>
      <c r="D451" s="8">
        <v>44.3</v>
      </c>
      <c r="E451" s="8">
        <v>0.15</v>
      </c>
      <c r="F451" s="8">
        <v>3.93</v>
      </c>
      <c r="G451" s="8">
        <v>0.3600252846</v>
      </c>
      <c r="J451" s="8">
        <v>8.16</v>
      </c>
      <c r="L451" s="8">
        <v>39.6</v>
      </c>
      <c r="M451" s="8">
        <v>0.27000245159999997</v>
      </c>
      <c r="N451" s="8">
        <v>3.28</v>
      </c>
      <c r="O451" s="8">
        <v>0.3</v>
      </c>
      <c r="P451" s="21">
        <v>1.566006E-2</v>
      </c>
      <c r="R451" s="8">
        <v>100.36568779620001</v>
      </c>
      <c r="Z451" s="9">
        <v>14.3</v>
      </c>
      <c r="AB451" s="9">
        <v>2463.48</v>
      </c>
      <c r="AD451" s="9">
        <v>2121.66</v>
      </c>
      <c r="BD451" s="9">
        <v>0.24</v>
      </c>
      <c r="BE451" s="9">
        <v>0.62</v>
      </c>
      <c r="BG451" s="9">
        <v>0.57999999999999996</v>
      </c>
      <c r="BH451" s="9">
        <v>0.27</v>
      </c>
      <c r="BI451" s="9">
        <v>0.105</v>
      </c>
      <c r="BK451" s="9">
        <v>7.3999999999999996E-2</v>
      </c>
      <c r="BL451" s="9">
        <v>0.51</v>
      </c>
      <c r="BM451" s="9">
        <v>0.12</v>
      </c>
      <c r="BP451" s="9">
        <v>0.36799999999999999</v>
      </c>
      <c r="BQ451" s="9">
        <v>5.7000000000000002E-2</v>
      </c>
      <c r="BR451" s="9">
        <v>0.2</v>
      </c>
      <c r="BW451" s="9">
        <v>3.5</v>
      </c>
      <c r="BY451" s="9">
        <v>0.7</v>
      </c>
    </row>
    <row r="452" spans="1:83">
      <c r="B452" s="7" t="s">
        <v>927</v>
      </c>
      <c r="C452" s="12" t="s">
        <v>914</v>
      </c>
      <c r="D452" s="8">
        <v>44.4</v>
      </c>
      <c r="E452" s="8">
        <v>0.12</v>
      </c>
      <c r="F452" s="8">
        <v>3.4</v>
      </c>
      <c r="G452" s="8">
        <v>0.47003301045000001</v>
      </c>
      <c r="J452" s="8">
        <v>7.84</v>
      </c>
      <c r="L452" s="8">
        <v>39.9</v>
      </c>
      <c r="M452" s="8">
        <v>0.27000245159999997</v>
      </c>
      <c r="N452" s="8">
        <v>3.54</v>
      </c>
      <c r="O452" s="8">
        <v>0.33</v>
      </c>
      <c r="P452" s="21">
        <v>1.0480194000000002E-2</v>
      </c>
      <c r="R452" s="8">
        <v>100.28051565605</v>
      </c>
      <c r="Z452" s="9">
        <v>16.100000000000001</v>
      </c>
      <c r="AB452" s="9">
        <v>3216.21</v>
      </c>
      <c r="AD452" s="9">
        <v>2121.66</v>
      </c>
      <c r="BD452" s="9">
        <v>0.623</v>
      </c>
      <c r="BE452" s="9">
        <v>1.7</v>
      </c>
      <c r="BG452" s="9">
        <v>0.93</v>
      </c>
      <c r="BH452" s="9">
        <v>0.34399999999999997</v>
      </c>
      <c r="BI452" s="9">
        <v>0.126</v>
      </c>
      <c r="BK452" s="9">
        <v>5.7000000000000002E-2</v>
      </c>
      <c r="BL452" s="9">
        <v>0.57999999999999996</v>
      </c>
      <c r="BM452" s="9">
        <v>0.12</v>
      </c>
      <c r="BP452" s="9">
        <v>0.33100000000000002</v>
      </c>
      <c r="BQ452" s="9">
        <v>5.0999999999999997E-2</v>
      </c>
      <c r="BR452" s="9">
        <v>0.19</v>
      </c>
      <c r="BW452" s="9">
        <v>3.1</v>
      </c>
      <c r="BY452" s="9">
        <v>0.6</v>
      </c>
    </row>
    <row r="453" spans="1:83">
      <c r="B453" s="7" t="s">
        <v>926</v>
      </c>
      <c r="C453" s="12" t="s">
        <v>914</v>
      </c>
      <c r="D453" s="8">
        <v>44.35</v>
      </c>
      <c r="E453" s="8">
        <v>0.15</v>
      </c>
      <c r="F453" s="8">
        <v>3.47</v>
      </c>
      <c r="G453" s="8">
        <v>0.38002668930000005</v>
      </c>
      <c r="J453" s="8">
        <v>7.86</v>
      </c>
      <c r="L453" s="8">
        <v>39.950000000000003</v>
      </c>
      <c r="M453" s="8">
        <v>0.25000226999999997</v>
      </c>
      <c r="N453" s="8">
        <v>3.01</v>
      </c>
      <c r="O453" s="8">
        <v>0.33</v>
      </c>
      <c r="P453" s="21">
        <v>0.01</v>
      </c>
      <c r="R453" s="8">
        <v>99.760028959300001</v>
      </c>
      <c r="AB453" s="9">
        <v>2600.34</v>
      </c>
      <c r="AD453" s="9">
        <v>1964.5</v>
      </c>
    </row>
    <row r="454" spans="1:83">
      <c r="B454" s="7" t="s">
        <v>570</v>
      </c>
      <c r="C454" s="12" t="s">
        <v>914</v>
      </c>
      <c r="D454" s="8">
        <v>42.9</v>
      </c>
      <c r="E454" s="8">
        <v>0.08</v>
      </c>
      <c r="F454" s="8">
        <v>1.43</v>
      </c>
      <c r="G454" s="8">
        <v>0.23001615405000003</v>
      </c>
      <c r="J454" s="8">
        <v>10.01</v>
      </c>
      <c r="L454" s="8">
        <v>43.7</v>
      </c>
      <c r="M454" s="8">
        <v>0.28000254239999994</v>
      </c>
      <c r="N454" s="8">
        <v>0.5</v>
      </c>
      <c r="O454" s="8">
        <v>0.11</v>
      </c>
      <c r="P454" s="21">
        <v>0.02</v>
      </c>
      <c r="R454" s="8">
        <v>99.260018696450004</v>
      </c>
      <c r="AB454" s="9">
        <v>1573.89</v>
      </c>
      <c r="AD454" s="9">
        <v>2200.2399999999998</v>
      </c>
    </row>
    <row r="455" spans="1:83">
      <c r="B455" s="7" t="s">
        <v>566</v>
      </c>
      <c r="C455" s="12" t="s">
        <v>914</v>
      </c>
      <c r="D455" s="8">
        <v>44.45</v>
      </c>
      <c r="E455" s="8">
        <v>0.06</v>
      </c>
      <c r="F455" s="8">
        <v>1.53</v>
      </c>
      <c r="G455" s="8">
        <v>0.53003722455000002</v>
      </c>
      <c r="J455" s="8">
        <v>7.53</v>
      </c>
      <c r="L455" s="8">
        <v>43.75</v>
      </c>
      <c r="M455" s="8">
        <v>0.28000254239999994</v>
      </c>
      <c r="N455" s="8">
        <v>1.4</v>
      </c>
      <c r="O455" s="8">
        <v>0.11</v>
      </c>
      <c r="P455" s="21">
        <v>0.02</v>
      </c>
      <c r="R455" s="8">
        <v>99.660039766950007</v>
      </c>
      <c r="AB455" s="9">
        <v>3626.79</v>
      </c>
      <c r="AD455" s="9">
        <v>2200.2399999999998</v>
      </c>
    </row>
    <row r="456" spans="1:83">
      <c r="B456" s="7" t="s">
        <v>925</v>
      </c>
      <c r="C456" s="12" t="s">
        <v>914</v>
      </c>
      <c r="D456" s="8">
        <v>43.6</v>
      </c>
      <c r="E456" s="8">
        <v>0.1</v>
      </c>
      <c r="F456" s="8">
        <v>2.54</v>
      </c>
      <c r="G456" s="8">
        <v>0.34002387989999999</v>
      </c>
      <c r="J456" s="8">
        <v>8.65</v>
      </c>
      <c r="L456" s="8">
        <v>43.3</v>
      </c>
      <c r="M456" s="8">
        <v>0.27000245159999997</v>
      </c>
      <c r="N456" s="8">
        <v>1.43</v>
      </c>
      <c r="O456" s="8">
        <v>0.15</v>
      </c>
      <c r="P456" s="21">
        <v>0.01</v>
      </c>
      <c r="R456" s="8">
        <v>100.3900263315</v>
      </c>
      <c r="AB456" s="9">
        <v>2326.62</v>
      </c>
      <c r="AD456" s="9">
        <v>2121.66</v>
      </c>
    </row>
    <row r="457" spans="1:83">
      <c r="B457" s="7" t="s">
        <v>924</v>
      </c>
      <c r="C457" s="12" t="s">
        <v>923</v>
      </c>
      <c r="D457" s="8">
        <v>43.5</v>
      </c>
      <c r="E457" s="8">
        <v>0.15</v>
      </c>
      <c r="F457" s="8">
        <v>3.05</v>
      </c>
      <c r="G457" s="8">
        <v>0.37002598695</v>
      </c>
      <c r="J457" s="8">
        <v>8.49</v>
      </c>
      <c r="L457" s="8">
        <v>41.2</v>
      </c>
      <c r="M457" s="8">
        <v>0.29000263320000003</v>
      </c>
      <c r="N457" s="8">
        <v>2.93</v>
      </c>
      <c r="O457" s="8">
        <v>0.27</v>
      </c>
      <c r="P457" s="21">
        <v>0.02</v>
      </c>
      <c r="R457" s="8">
        <v>100.27002862015</v>
      </c>
      <c r="AB457" s="9">
        <v>2531.91</v>
      </c>
      <c r="AD457" s="9">
        <v>2278.8200000000002</v>
      </c>
    </row>
    <row r="458" spans="1:83">
      <c r="B458" s="7" t="s">
        <v>922</v>
      </c>
      <c r="C458" s="12" t="s">
        <v>921</v>
      </c>
      <c r="D458" s="8">
        <v>42.7</v>
      </c>
      <c r="E458" s="8">
        <v>0.12</v>
      </c>
      <c r="F458" s="8">
        <v>5.32</v>
      </c>
      <c r="G458" s="8">
        <v>0.35002458225000005</v>
      </c>
      <c r="J458" s="8">
        <v>8.7899999999999991</v>
      </c>
      <c r="L458" s="8">
        <v>40.9</v>
      </c>
      <c r="M458" s="8">
        <v>0.2400021792</v>
      </c>
      <c r="N458" s="8">
        <v>1.7</v>
      </c>
      <c r="O458" s="8">
        <v>0.11</v>
      </c>
      <c r="P458" s="21">
        <v>0.02</v>
      </c>
      <c r="R458" s="8">
        <v>100.25002676145002</v>
      </c>
      <c r="AB458" s="9">
        <v>2395.0500000000002</v>
      </c>
      <c r="AD458" s="9">
        <v>1885.92</v>
      </c>
    </row>
    <row r="460" spans="1:83">
      <c r="A460" s="7" t="s">
        <v>920</v>
      </c>
      <c r="B460" s="7" t="s">
        <v>919</v>
      </c>
      <c r="C460" s="12" t="s">
        <v>914</v>
      </c>
      <c r="D460" s="8">
        <v>45.19</v>
      </c>
      <c r="E460" s="8">
        <v>0.105</v>
      </c>
      <c r="F460" s="8">
        <v>3.16</v>
      </c>
      <c r="G460" s="8">
        <v>0.39605295000000001</v>
      </c>
      <c r="J460" s="8">
        <v>7.74465</v>
      </c>
      <c r="K460" s="8">
        <v>0.12</v>
      </c>
      <c r="L460" s="8">
        <v>39.28</v>
      </c>
      <c r="M460" s="8">
        <v>0.25833780000000001</v>
      </c>
      <c r="N460" s="8">
        <v>3.05</v>
      </c>
      <c r="O460" s="8">
        <v>0.25</v>
      </c>
      <c r="P460" s="21">
        <v>4.0000000000000001E-3</v>
      </c>
      <c r="Q460" s="8">
        <v>8.9999999999999993E-3</v>
      </c>
      <c r="R460" s="8">
        <v>99.56704074999999</v>
      </c>
      <c r="S460" s="9">
        <v>1.605</v>
      </c>
      <c r="T460" s="8">
        <v>2.1000000000000001E-2</v>
      </c>
      <c r="Z460" s="9">
        <v>14.4</v>
      </c>
      <c r="AA460" s="9">
        <v>70</v>
      </c>
      <c r="AB460" s="9">
        <v>2710</v>
      </c>
      <c r="AC460" s="9">
        <v>122</v>
      </c>
      <c r="AD460" s="9">
        <v>2030</v>
      </c>
      <c r="AE460" s="9">
        <v>5.3033333333333337</v>
      </c>
      <c r="AF460" s="9">
        <v>43.7</v>
      </c>
      <c r="AG460" s="9">
        <v>2.6666666666666665</v>
      </c>
      <c r="AL460" s="9">
        <v>3.3500000000000002E-2</v>
      </c>
      <c r="AM460" s="9">
        <v>3.4849999999999999</v>
      </c>
      <c r="AN460" s="9">
        <v>3.4649999999999999</v>
      </c>
      <c r="AO460" s="9">
        <v>3.2450000000000001</v>
      </c>
      <c r="AP460" s="9">
        <v>7.1500000000000001E-3</v>
      </c>
      <c r="BB460" s="9">
        <v>1.4E-2</v>
      </c>
      <c r="BC460" s="9">
        <v>2.9</v>
      </c>
      <c r="BD460" s="9">
        <v>0.23394999999999999</v>
      </c>
      <c r="BE460" s="9">
        <v>0.2145</v>
      </c>
      <c r="BF460" s="9">
        <v>8.2000000000000003E-2</v>
      </c>
      <c r="BG460" s="9">
        <v>0.4955</v>
      </c>
      <c r="BH460" s="9">
        <v>0.222</v>
      </c>
      <c r="BI460" s="9">
        <v>8.3250000000000005E-2</v>
      </c>
      <c r="BJ460" s="9">
        <v>0.36149999999999999</v>
      </c>
      <c r="BK460" s="9">
        <v>7.3999999999999996E-2</v>
      </c>
      <c r="BL460" s="9">
        <v>0.49149999999999999</v>
      </c>
      <c r="BM460" s="9">
        <v>0.1145</v>
      </c>
      <c r="BN460" s="9">
        <v>0.33500000000000002</v>
      </c>
      <c r="BP460" s="9">
        <v>0.32750000000000001</v>
      </c>
      <c r="BQ460" s="9">
        <v>5.1999999999999998E-2</v>
      </c>
      <c r="BR460" s="9">
        <v>0.127</v>
      </c>
      <c r="BS460" s="9">
        <v>5.4999999999999997E-3</v>
      </c>
      <c r="CB460" s="9">
        <v>0.10100000000000001</v>
      </c>
      <c r="CD460" s="9">
        <v>1.09E-2</v>
      </c>
      <c r="CE460" s="9">
        <v>0.10595</v>
      </c>
    </row>
    <row r="461" spans="1:83">
      <c r="B461" s="7" t="s">
        <v>918</v>
      </c>
      <c r="C461" s="12" t="s">
        <v>914</v>
      </c>
      <c r="D461" s="8">
        <v>45.69</v>
      </c>
      <c r="E461" s="8">
        <v>0.11899999999999999</v>
      </c>
      <c r="F461" s="8">
        <v>3.6</v>
      </c>
      <c r="G461" s="8">
        <v>0.32444190000000001</v>
      </c>
      <c r="J461" s="8">
        <v>7.8854919999999993</v>
      </c>
      <c r="K461" s="8">
        <v>0.124</v>
      </c>
      <c r="L461" s="8">
        <v>37.83</v>
      </c>
      <c r="M461" s="8">
        <v>0.24433920000000001</v>
      </c>
      <c r="N461" s="8">
        <v>3.6</v>
      </c>
      <c r="O461" s="8">
        <v>0.28000000000000003</v>
      </c>
      <c r="P461" s="21">
        <v>3.0000000000000001E-3</v>
      </c>
      <c r="Q461" s="8">
        <v>1.2E-2</v>
      </c>
      <c r="R461" s="8">
        <v>99.71227309999999</v>
      </c>
      <c r="S461" s="9">
        <v>1.1850000000000001</v>
      </c>
      <c r="T461" s="8">
        <v>2.3900000000000001E-2</v>
      </c>
      <c r="Z461" s="9">
        <v>16.670000000000002</v>
      </c>
      <c r="AA461" s="9">
        <v>82.9</v>
      </c>
      <c r="AB461" s="9">
        <v>2220</v>
      </c>
      <c r="AC461" s="9">
        <v>120</v>
      </c>
      <c r="AD461" s="9">
        <v>1920</v>
      </c>
      <c r="AE461" s="9">
        <v>6.3674999999999997</v>
      </c>
      <c r="AF461" s="9">
        <v>40.86</v>
      </c>
      <c r="AG461" s="9">
        <v>2.74</v>
      </c>
      <c r="AI461" s="9">
        <v>0.249</v>
      </c>
      <c r="AL461" s="9">
        <v>3.8566666666666666E-2</v>
      </c>
      <c r="AM461" s="9">
        <v>2.8325</v>
      </c>
      <c r="AN461" s="9">
        <v>4.2450000000000001</v>
      </c>
      <c r="AO461" s="9">
        <v>2.6724999999999999</v>
      </c>
      <c r="AP461" s="9">
        <v>1.0015E-2</v>
      </c>
      <c r="AQ461" s="9">
        <v>5.2999999999999999E-2</v>
      </c>
      <c r="AV461" s="9">
        <v>5.8999999999999997E-2</v>
      </c>
      <c r="AX461" s="9">
        <v>0.52900000000000003</v>
      </c>
      <c r="AY461" s="9">
        <v>3.2000000000000001E-2</v>
      </c>
      <c r="BB461" s="9">
        <v>1.3699999999999999E-2</v>
      </c>
      <c r="BC461" s="9">
        <v>6.3875000000000002</v>
      </c>
      <c r="BD461" s="9">
        <v>0.13975000000000001</v>
      </c>
      <c r="BE461" s="9">
        <v>0.34800000000000003</v>
      </c>
      <c r="BF461" s="9">
        <v>7.406666666666667E-2</v>
      </c>
      <c r="BG461" s="9">
        <v>0.50959999999999994</v>
      </c>
      <c r="BH461" s="9">
        <v>0.25370000000000004</v>
      </c>
      <c r="BI461" s="9">
        <v>9.7733333333333325E-2</v>
      </c>
      <c r="BJ461" s="9">
        <v>0.42466666666666669</v>
      </c>
      <c r="BK461" s="9">
        <v>8.879999999999999E-2</v>
      </c>
      <c r="BL461" s="9">
        <v>0.58599999999999997</v>
      </c>
      <c r="BM461" s="9">
        <v>0.13933333333333334</v>
      </c>
      <c r="BN461" s="9">
        <v>0.41266666666666668</v>
      </c>
      <c r="BP461" s="9">
        <v>0.39300000000000002</v>
      </c>
      <c r="BQ461" s="9">
        <v>6.1499999999999999E-2</v>
      </c>
      <c r="BR461" s="9">
        <v>0.13500000000000001</v>
      </c>
      <c r="BS461" s="9">
        <v>4.7999999999999996E-3</v>
      </c>
      <c r="BT461" s="9">
        <v>7.4000000000000003E-3</v>
      </c>
      <c r="CB461" s="9">
        <v>0.12233333333333334</v>
      </c>
      <c r="CD461" s="9">
        <v>1.1975000000000001E-2</v>
      </c>
      <c r="CE461" s="9">
        <v>1.3375E-2</v>
      </c>
    </row>
    <row r="462" spans="1:83">
      <c r="B462" s="7" t="s">
        <v>917</v>
      </c>
      <c r="C462" s="12" t="s">
        <v>914</v>
      </c>
      <c r="D462" s="8">
        <v>45.19</v>
      </c>
      <c r="E462" s="8">
        <v>9.5000000000000001E-2</v>
      </c>
      <c r="F462" s="8">
        <v>3.01</v>
      </c>
      <c r="G462" s="8">
        <v>0.37851555000000003</v>
      </c>
      <c r="J462" s="8">
        <v>7.7805820000000008</v>
      </c>
      <c r="K462" s="8">
        <v>0.12</v>
      </c>
      <c r="L462" s="8">
        <v>40.04</v>
      </c>
      <c r="M462" s="8">
        <v>0.26279190000000002</v>
      </c>
      <c r="N462" s="8">
        <v>2.67</v>
      </c>
      <c r="O462" s="8">
        <v>0.28000000000000003</v>
      </c>
      <c r="P462" s="21">
        <v>4.0000000000000001E-3</v>
      </c>
      <c r="Q462" s="8">
        <v>1.2E-2</v>
      </c>
      <c r="R462" s="8">
        <v>99.842889450000015</v>
      </c>
      <c r="S462" s="9">
        <v>1.3</v>
      </c>
      <c r="T462" s="8">
        <v>1.7049999999999999E-2</v>
      </c>
      <c r="Z462" s="9">
        <v>14.88</v>
      </c>
      <c r="AA462" s="9">
        <v>72.55</v>
      </c>
      <c r="AB462" s="9">
        <v>2590</v>
      </c>
      <c r="AC462" s="9">
        <v>123</v>
      </c>
      <c r="AD462" s="9">
        <v>2065</v>
      </c>
      <c r="AE462" s="9">
        <v>3.58</v>
      </c>
      <c r="AF462" s="9">
        <v>43.94</v>
      </c>
      <c r="AG462" s="9">
        <v>2.5033333333333334</v>
      </c>
      <c r="AI462" s="9">
        <v>0.16400000000000001</v>
      </c>
      <c r="AL462" s="9">
        <v>7.0099999999999996E-2</v>
      </c>
      <c r="AM462" s="9">
        <v>3.03</v>
      </c>
      <c r="AN462" s="9">
        <v>3.0375000000000001</v>
      </c>
      <c r="AO462" s="9">
        <v>2.92</v>
      </c>
      <c r="AP462" s="9">
        <v>8.6500000000000014E-3</v>
      </c>
      <c r="AQ462" s="9">
        <v>4.3999999999999997E-2</v>
      </c>
      <c r="AV462" s="9">
        <v>1.6E-2</v>
      </c>
      <c r="AX462" s="9">
        <v>0.24099999999999999</v>
      </c>
      <c r="AY462" s="9">
        <v>7.0000000000000001E-3</v>
      </c>
      <c r="BB462" s="9">
        <v>1.9733333333333335E-2</v>
      </c>
      <c r="BC462" s="9">
        <v>3.3025000000000002</v>
      </c>
      <c r="BD462" s="9">
        <v>6.6924999999999998E-2</v>
      </c>
      <c r="BE462" s="9">
        <v>0.18365000000000001</v>
      </c>
      <c r="BF462" s="9">
        <v>5.3699999999999998E-2</v>
      </c>
      <c r="BG462" s="9">
        <v>0.35699999999999998</v>
      </c>
      <c r="BH462" s="9">
        <v>0.17449999999999999</v>
      </c>
      <c r="BI462" s="9">
        <v>7.0099999999999996E-2</v>
      </c>
      <c r="BJ462" s="9">
        <v>0.29303333333333331</v>
      </c>
      <c r="BK462" s="9">
        <v>6.2133333333333339E-2</v>
      </c>
      <c r="BL462" s="9">
        <v>0.41849999999999998</v>
      </c>
      <c r="BM462" s="9">
        <v>9.8833333333333329E-2</v>
      </c>
      <c r="BN462" s="9">
        <v>0.29933333333333328</v>
      </c>
      <c r="BP462" s="9">
        <v>0.30489999999999995</v>
      </c>
      <c r="BQ462" s="9">
        <v>4.9033333333333338E-2</v>
      </c>
      <c r="BR462" s="9">
        <v>0.1125</v>
      </c>
      <c r="BS462" s="9">
        <v>3.725E-3</v>
      </c>
      <c r="BT462" s="9">
        <v>1.2E-2</v>
      </c>
      <c r="CB462" s="9">
        <v>0.106</v>
      </c>
      <c r="CD462" s="9">
        <v>8.6499999999999997E-3</v>
      </c>
      <c r="CE462" s="9">
        <v>7.4250000000000002E-3</v>
      </c>
    </row>
    <row r="463" spans="1:83">
      <c r="B463" s="7" t="s">
        <v>916</v>
      </c>
      <c r="C463" s="12" t="s">
        <v>914</v>
      </c>
      <c r="D463" s="8">
        <v>43.93</v>
      </c>
      <c r="E463" s="8">
        <v>8.900000000000001E-2</v>
      </c>
      <c r="F463" s="8">
        <v>2.72</v>
      </c>
      <c r="G463" s="8">
        <v>0.36974685000000002</v>
      </c>
      <c r="J463" s="8">
        <v>9.8085380000000004</v>
      </c>
      <c r="K463" s="8">
        <v>0.15</v>
      </c>
      <c r="L463" s="8">
        <v>39.08</v>
      </c>
      <c r="M463" s="8">
        <v>0.23924879999999998</v>
      </c>
      <c r="N463" s="8">
        <v>3.08</v>
      </c>
      <c r="O463" s="8">
        <v>0.16</v>
      </c>
      <c r="P463" s="21">
        <v>1.2000000000000002E-2</v>
      </c>
      <c r="Q463" s="8">
        <v>0.01</v>
      </c>
      <c r="R463" s="8">
        <v>99.64853364999999</v>
      </c>
      <c r="S463" s="9">
        <v>1.2549999999999999</v>
      </c>
      <c r="T463" s="8">
        <v>4.7960000000000003E-2</v>
      </c>
      <c r="Z463" s="9">
        <v>16.350000000000001</v>
      </c>
      <c r="AA463" s="9">
        <v>72</v>
      </c>
      <c r="AB463" s="9">
        <v>2530</v>
      </c>
      <c r="AC463" s="9">
        <v>130</v>
      </c>
      <c r="AD463" s="9">
        <v>1880</v>
      </c>
      <c r="AE463" s="9">
        <v>6.456666666666667</v>
      </c>
      <c r="AF463" s="9">
        <v>56.366666666666667</v>
      </c>
      <c r="AG463" s="9">
        <v>2.7233333333333332</v>
      </c>
      <c r="AL463" s="9">
        <v>0.16799999999999998</v>
      </c>
      <c r="AM463" s="9">
        <v>9.1566666666666663</v>
      </c>
      <c r="AN463" s="9">
        <v>2.835</v>
      </c>
      <c r="AO463" s="9">
        <v>2.2149999999999999</v>
      </c>
      <c r="AP463" s="9">
        <v>5.7300000000000004E-2</v>
      </c>
      <c r="BB463" s="9">
        <v>5.57E-2</v>
      </c>
      <c r="BC463" s="9">
        <v>19.399999999999999</v>
      </c>
      <c r="BD463" s="9">
        <v>0.28300000000000003</v>
      </c>
      <c r="BE463" s="9">
        <v>0.65600000000000003</v>
      </c>
      <c r="BF463" s="9">
        <v>0.1145</v>
      </c>
      <c r="BG463" s="9">
        <v>0.5794999999999999</v>
      </c>
      <c r="BH463" s="9">
        <v>0.2155</v>
      </c>
      <c r="BI463" s="9">
        <v>7.5399999999999995E-2</v>
      </c>
      <c r="BJ463" s="9">
        <v>0.3201</v>
      </c>
      <c r="BK463" s="9">
        <v>6.4750000000000002E-2</v>
      </c>
      <c r="BL463" s="9">
        <v>0.42299999999999999</v>
      </c>
      <c r="BM463" s="9">
        <v>9.8549999999999999E-2</v>
      </c>
      <c r="BN463" s="9">
        <v>0.28925000000000001</v>
      </c>
      <c r="BP463" s="9">
        <v>0.28084999999999999</v>
      </c>
      <c r="BQ463" s="9">
        <v>4.5249999999999999E-2</v>
      </c>
      <c r="BR463" s="9">
        <v>9.1999999999999998E-2</v>
      </c>
      <c r="BS463" s="9">
        <v>7.3000000000000001E-3</v>
      </c>
      <c r="CB463" s="9">
        <v>0.3725</v>
      </c>
      <c r="CD463" s="9">
        <v>7.2499999999999995E-2</v>
      </c>
      <c r="CE463" s="9">
        <v>2.8799999999999999E-2</v>
      </c>
    </row>
    <row r="464" spans="1:83">
      <c r="B464" s="7" t="s">
        <v>915</v>
      </c>
      <c r="C464" s="12" t="s">
        <v>914</v>
      </c>
      <c r="D464" s="8">
        <v>44.08</v>
      </c>
      <c r="E464" s="8">
        <v>0.10199999999999999</v>
      </c>
      <c r="F464" s="8">
        <v>3.07</v>
      </c>
      <c r="G464" s="8">
        <v>0.40920600000000001</v>
      </c>
      <c r="J464" s="8">
        <v>8.5065539999999995</v>
      </c>
      <c r="K464" s="8">
        <v>0.13400000000000001</v>
      </c>
      <c r="L464" s="8">
        <v>39.78</v>
      </c>
      <c r="M464" s="8">
        <v>0.2602467</v>
      </c>
      <c r="N464" s="8">
        <v>2.94</v>
      </c>
      <c r="O464" s="8">
        <v>0.09</v>
      </c>
      <c r="P464" s="21">
        <v>0.01</v>
      </c>
      <c r="Q464" s="8">
        <v>1.2000000000000002E-2</v>
      </c>
      <c r="R464" s="8">
        <v>99.394006699999991</v>
      </c>
      <c r="S464" s="9">
        <v>1.2450000000000001</v>
      </c>
      <c r="T464" s="8">
        <v>8.1000000000000003E-2</v>
      </c>
      <c r="Z464" s="9">
        <v>15.25</v>
      </c>
      <c r="AA464" s="9">
        <v>77</v>
      </c>
      <c r="AB464" s="9">
        <v>2800</v>
      </c>
      <c r="AC464" s="9">
        <v>128</v>
      </c>
      <c r="AD464" s="9">
        <v>2045</v>
      </c>
      <c r="AE464" s="9">
        <v>7.1</v>
      </c>
      <c r="AF464" s="9">
        <v>48.266666666666673</v>
      </c>
      <c r="AG464" s="9">
        <v>2.94</v>
      </c>
      <c r="AL464" s="9">
        <v>0.1615</v>
      </c>
      <c r="AM464" s="9">
        <v>5.0233333333333334</v>
      </c>
      <c r="AN464" s="9">
        <v>3.33</v>
      </c>
      <c r="AO464" s="9">
        <v>2.66</v>
      </c>
      <c r="AP464" s="9">
        <v>3.415E-2</v>
      </c>
      <c r="BB464" s="9">
        <v>4.99E-2</v>
      </c>
      <c r="BC464" s="9">
        <v>19.55</v>
      </c>
      <c r="BD464" s="9">
        <v>0.308</v>
      </c>
      <c r="BE464" s="9">
        <v>0.59179999999999999</v>
      </c>
      <c r="BF464" s="9">
        <v>0.14949999999999999</v>
      </c>
      <c r="BG464" s="9">
        <v>0.76849999999999996</v>
      </c>
      <c r="BH464" s="9">
        <v>0.27600000000000002</v>
      </c>
      <c r="BI464" s="9">
        <v>9.3299999999999994E-2</v>
      </c>
      <c r="BJ464" s="9">
        <v>0.40500000000000003</v>
      </c>
      <c r="BK464" s="9">
        <v>7.9549999999999996E-2</v>
      </c>
      <c r="BL464" s="9">
        <v>0.51350000000000007</v>
      </c>
      <c r="BM464" s="9">
        <v>0.11600000000000001</v>
      </c>
      <c r="BN464" s="9">
        <v>0.33650000000000002</v>
      </c>
      <c r="BP464" s="9">
        <v>0.32850000000000001</v>
      </c>
      <c r="BQ464" s="9">
        <v>5.2299999999999999E-2</v>
      </c>
      <c r="BR464" s="9">
        <v>0.11585000000000001</v>
      </c>
      <c r="BS464" s="9">
        <v>8.4449999999999994E-3</v>
      </c>
      <c r="CB464" s="9">
        <v>0.28039999999999998</v>
      </c>
      <c r="CD464" s="9">
        <v>8.0199999999999994E-2</v>
      </c>
      <c r="CE464" s="9">
        <v>4.7850000000000004E-2</v>
      </c>
    </row>
    <row r="466" spans="1:77">
      <c r="A466" s="7" t="s">
        <v>913</v>
      </c>
      <c r="B466" s="7">
        <v>1</v>
      </c>
      <c r="M466" s="8">
        <v>0.30860549999999998</v>
      </c>
      <c r="AC466" s="9">
        <v>103</v>
      </c>
      <c r="AD466" s="9">
        <v>2425</v>
      </c>
      <c r="BW466" s="9">
        <v>5.5</v>
      </c>
      <c r="BY466" s="9">
        <v>1.2</v>
      </c>
    </row>
    <row r="467" spans="1:77">
      <c r="B467" s="7">
        <v>2</v>
      </c>
      <c r="M467" s="8">
        <v>0.29778840000000001</v>
      </c>
      <c r="AC467" s="9">
        <v>102</v>
      </c>
      <c r="AD467" s="9">
        <v>2340</v>
      </c>
      <c r="BW467" s="9">
        <v>5.0999999999999996</v>
      </c>
      <c r="BY467" s="9">
        <v>2.2000000000000002</v>
      </c>
    </row>
    <row r="468" spans="1:77">
      <c r="B468" s="7">
        <v>3</v>
      </c>
      <c r="M468" s="8">
        <v>0.29524319999999998</v>
      </c>
      <c r="AC468" s="9">
        <v>103</v>
      </c>
      <c r="AD468" s="9">
        <v>2320</v>
      </c>
      <c r="BW468" s="9">
        <v>5.0999999999999996</v>
      </c>
      <c r="BY468" s="9">
        <v>1.7</v>
      </c>
    </row>
    <row r="469" spans="1:77">
      <c r="B469" s="7">
        <v>4</v>
      </c>
      <c r="M469" s="8">
        <v>0.28506239999999999</v>
      </c>
      <c r="AC469" s="9">
        <v>101</v>
      </c>
      <c r="AD469" s="9">
        <v>2240</v>
      </c>
      <c r="BW469" s="9">
        <v>5.3</v>
      </c>
      <c r="BY469" s="9">
        <v>2.2000000000000002</v>
      </c>
    </row>
    <row r="470" spans="1:77">
      <c r="B470" s="7">
        <v>5</v>
      </c>
      <c r="M470" s="8">
        <v>0.27615420000000002</v>
      </c>
      <c r="AC470" s="9">
        <v>102</v>
      </c>
      <c r="AD470" s="9">
        <v>2170</v>
      </c>
      <c r="BW470" s="9">
        <v>5.5</v>
      </c>
      <c r="BY470" s="9">
        <v>1.9</v>
      </c>
    </row>
    <row r="471" spans="1:77">
      <c r="B471" s="7">
        <v>6</v>
      </c>
      <c r="M471" s="8">
        <v>0.279972</v>
      </c>
      <c r="AC471" s="9">
        <v>101</v>
      </c>
      <c r="AD471" s="9">
        <v>2200</v>
      </c>
      <c r="BW471" s="9">
        <v>5</v>
      </c>
      <c r="BY471" s="9">
        <v>3</v>
      </c>
    </row>
    <row r="472" spans="1:77">
      <c r="B472" s="7">
        <v>7</v>
      </c>
      <c r="M472" s="8">
        <v>0.27360899999999999</v>
      </c>
      <c r="AC472" s="9">
        <v>99.9</v>
      </c>
      <c r="AD472" s="9">
        <v>2150</v>
      </c>
      <c r="BW472" s="9">
        <v>3.6</v>
      </c>
      <c r="BY472" s="9">
        <v>2.2000000000000002</v>
      </c>
    </row>
    <row r="473" spans="1:77">
      <c r="B473" s="7">
        <v>8</v>
      </c>
      <c r="M473" s="8">
        <v>0.27615420000000002</v>
      </c>
      <c r="AC473" s="9">
        <v>93.9</v>
      </c>
      <c r="AD473" s="9">
        <v>2170</v>
      </c>
      <c r="BW473" s="9">
        <v>5.3</v>
      </c>
      <c r="BY473" s="9">
        <v>2.2999999999999998</v>
      </c>
    </row>
    <row r="474" spans="1:77">
      <c r="B474" s="7">
        <v>9</v>
      </c>
      <c r="M474" s="8">
        <v>0.26088299999999998</v>
      </c>
      <c r="AC474" s="9">
        <v>100</v>
      </c>
      <c r="AD474" s="9">
        <v>2050</v>
      </c>
      <c r="BW474" s="9">
        <v>3.9</v>
      </c>
      <c r="BY474" s="9">
        <v>1.4</v>
      </c>
    </row>
    <row r="475" spans="1:77">
      <c r="B475" s="7" t="s">
        <v>912</v>
      </c>
      <c r="M475" s="8">
        <v>0.29778840000000001</v>
      </c>
      <c r="AC475" s="9">
        <v>108</v>
      </c>
      <c r="AD475" s="9">
        <v>2340</v>
      </c>
      <c r="BW475" s="9">
        <v>2.2999999999999998</v>
      </c>
    </row>
    <row r="476" spans="1:77">
      <c r="B476" s="7">
        <v>1</v>
      </c>
      <c r="M476" s="8">
        <v>0.33023969999999997</v>
      </c>
      <c r="AC476" s="9">
        <v>97.2</v>
      </c>
      <c r="AD476" s="9">
        <v>2595</v>
      </c>
      <c r="BW476" s="9">
        <v>3.1</v>
      </c>
      <c r="BY476" s="9">
        <v>0.8</v>
      </c>
    </row>
    <row r="477" spans="1:77">
      <c r="B477" s="7">
        <v>2</v>
      </c>
      <c r="M477" s="8">
        <v>0.27233639999999998</v>
      </c>
      <c r="AC477" s="9">
        <v>111</v>
      </c>
      <c r="AD477" s="9">
        <v>2140</v>
      </c>
      <c r="BW477" s="9">
        <v>3.7</v>
      </c>
      <c r="BY477" s="9">
        <v>0.5</v>
      </c>
    </row>
    <row r="478" spans="1:77">
      <c r="B478" s="7">
        <v>3</v>
      </c>
      <c r="M478" s="8">
        <v>0.30160619999999999</v>
      </c>
      <c r="AC478" s="9">
        <v>103</v>
      </c>
      <c r="AD478" s="9">
        <v>2370</v>
      </c>
      <c r="BW478" s="9">
        <v>3.3</v>
      </c>
      <c r="BY478" s="9">
        <v>1</v>
      </c>
    </row>
    <row r="479" spans="1:77">
      <c r="B479" s="7">
        <v>4</v>
      </c>
      <c r="M479" s="8">
        <v>0.27615420000000002</v>
      </c>
      <c r="AC479" s="9">
        <v>101</v>
      </c>
      <c r="AD479" s="9">
        <v>2170</v>
      </c>
      <c r="BW479" s="9">
        <v>3</v>
      </c>
      <c r="BY479" s="9">
        <v>0.7</v>
      </c>
    </row>
    <row r="480" spans="1:77">
      <c r="B480" s="7">
        <v>5</v>
      </c>
      <c r="M480" s="8">
        <v>0.23924879999999998</v>
      </c>
      <c r="AC480" s="9">
        <v>102</v>
      </c>
      <c r="AD480" s="9">
        <v>1880</v>
      </c>
      <c r="BW480" s="9">
        <v>3.5</v>
      </c>
      <c r="BY480" s="9">
        <v>1.3</v>
      </c>
    </row>
    <row r="481" spans="2:77">
      <c r="B481" s="7" t="s">
        <v>911</v>
      </c>
      <c r="M481" s="8">
        <v>0.24306659999999999</v>
      </c>
      <c r="AC481" s="9">
        <v>92.6</v>
      </c>
      <c r="AD481" s="9">
        <v>1910</v>
      </c>
      <c r="BW481" s="9">
        <v>4.7</v>
      </c>
      <c r="BY481" s="9">
        <v>0.4</v>
      </c>
    </row>
    <row r="482" spans="2:77">
      <c r="B482" s="7" t="s">
        <v>910</v>
      </c>
      <c r="M482" s="8">
        <v>0.38432519999999998</v>
      </c>
      <c r="AC482" s="9">
        <v>109</v>
      </c>
      <c r="AD482" s="9">
        <v>3020</v>
      </c>
      <c r="BW482" s="9">
        <v>3.9</v>
      </c>
    </row>
    <row r="483" spans="2:77">
      <c r="B483" s="7" t="s">
        <v>909</v>
      </c>
      <c r="M483" s="8">
        <v>0.23415839999999999</v>
      </c>
      <c r="AC483" s="9">
        <v>102</v>
      </c>
      <c r="AD483" s="9">
        <v>1840</v>
      </c>
      <c r="BW483" s="9">
        <v>2.9</v>
      </c>
      <c r="BY483" s="9">
        <v>0.6</v>
      </c>
    </row>
    <row r="484" spans="2:77">
      <c r="B484" s="7" t="s">
        <v>908</v>
      </c>
      <c r="M484" s="8">
        <v>0.2685186</v>
      </c>
      <c r="AC484" s="9">
        <v>109</v>
      </c>
      <c r="AD484" s="9">
        <v>2110</v>
      </c>
      <c r="BW484" s="9">
        <v>3.9</v>
      </c>
      <c r="BY484" s="9">
        <v>0.6</v>
      </c>
    </row>
    <row r="485" spans="2:77">
      <c r="B485" s="7" t="s">
        <v>907</v>
      </c>
      <c r="M485" s="8">
        <v>0.29906100000000002</v>
      </c>
      <c r="AC485" s="9">
        <v>116</v>
      </c>
      <c r="AD485" s="9">
        <v>2350</v>
      </c>
      <c r="BW485" s="9">
        <v>2.8</v>
      </c>
      <c r="BY485" s="9">
        <v>0.4</v>
      </c>
    </row>
    <row r="486" spans="2:77">
      <c r="B486" s="7" t="s">
        <v>906</v>
      </c>
      <c r="M486" s="8">
        <v>0.279972</v>
      </c>
      <c r="AC486" s="9">
        <v>112</v>
      </c>
      <c r="AD486" s="9">
        <v>2200</v>
      </c>
      <c r="BW486" s="9">
        <v>3.6</v>
      </c>
      <c r="BY486" s="9">
        <v>0.4</v>
      </c>
    </row>
    <row r="487" spans="2:77">
      <c r="B487" s="7" t="s">
        <v>905</v>
      </c>
      <c r="M487" s="8">
        <v>0.27233639999999998</v>
      </c>
      <c r="AC487" s="9">
        <v>106</v>
      </c>
      <c r="AD487" s="9">
        <v>2140</v>
      </c>
      <c r="BW487" s="9">
        <v>3.1</v>
      </c>
    </row>
    <row r="488" spans="2:77">
      <c r="B488" s="7" t="s">
        <v>904</v>
      </c>
      <c r="M488" s="8">
        <v>0.30542399999999997</v>
      </c>
      <c r="AC488" s="9">
        <v>114</v>
      </c>
      <c r="AD488" s="9">
        <v>2400</v>
      </c>
      <c r="BW488" s="9">
        <v>4</v>
      </c>
      <c r="BY488" s="9">
        <v>0.4</v>
      </c>
    </row>
    <row r="489" spans="2:77">
      <c r="B489" s="7" t="s">
        <v>903</v>
      </c>
      <c r="M489" s="8">
        <v>0.25451999999999997</v>
      </c>
      <c r="AC489" s="9">
        <v>102</v>
      </c>
      <c r="AD489" s="9">
        <v>2000</v>
      </c>
      <c r="BW489" s="9">
        <v>5.6</v>
      </c>
      <c r="BY489" s="9">
        <v>0.5</v>
      </c>
    </row>
    <row r="490" spans="2:77">
      <c r="B490" s="7" t="s">
        <v>902</v>
      </c>
      <c r="M490" s="8">
        <v>0.30033359999999998</v>
      </c>
      <c r="AC490" s="9">
        <v>113</v>
      </c>
      <c r="AD490" s="9">
        <v>2360</v>
      </c>
      <c r="BW490" s="9">
        <v>3.7</v>
      </c>
      <c r="BY490" s="9">
        <v>1.4</v>
      </c>
    </row>
    <row r="491" spans="2:77">
      <c r="B491" s="7" t="s">
        <v>901</v>
      </c>
      <c r="M491" s="8">
        <v>0.30542399999999997</v>
      </c>
      <c r="AC491" s="9">
        <v>114</v>
      </c>
      <c r="AD491" s="9">
        <v>2400</v>
      </c>
      <c r="BW491" s="9">
        <v>4</v>
      </c>
    </row>
    <row r="492" spans="2:77">
      <c r="B492" s="7" t="s">
        <v>900</v>
      </c>
      <c r="M492" s="8">
        <v>0.28633500000000001</v>
      </c>
      <c r="AC492" s="9">
        <v>106</v>
      </c>
      <c r="AD492" s="9">
        <v>2250</v>
      </c>
      <c r="BW492" s="9">
        <v>4.5</v>
      </c>
      <c r="BY492" s="9">
        <v>0.7</v>
      </c>
    </row>
    <row r="493" spans="2:77">
      <c r="B493" s="7" t="s">
        <v>899</v>
      </c>
      <c r="M493" s="8">
        <v>0.26979120000000001</v>
      </c>
      <c r="AC493" s="9">
        <v>104</v>
      </c>
      <c r="AD493" s="9">
        <v>2120</v>
      </c>
      <c r="BW493" s="9">
        <v>3.2</v>
      </c>
      <c r="BY493" s="9">
        <v>0.4</v>
      </c>
    </row>
    <row r="494" spans="2:77">
      <c r="B494" s="7" t="s">
        <v>898</v>
      </c>
      <c r="M494" s="8">
        <v>0.2685186</v>
      </c>
      <c r="AC494" s="9">
        <v>109</v>
      </c>
      <c r="AD494" s="9">
        <v>2110</v>
      </c>
      <c r="BW494" s="9">
        <v>3.7</v>
      </c>
      <c r="BY494" s="9">
        <v>1.4</v>
      </c>
    </row>
    <row r="495" spans="2:77">
      <c r="B495" s="7" t="s">
        <v>897</v>
      </c>
      <c r="M495" s="8">
        <v>0.29587950000000002</v>
      </c>
      <c r="AC495" s="9">
        <v>105</v>
      </c>
      <c r="AD495" s="9">
        <v>2325</v>
      </c>
      <c r="BW495" s="9">
        <v>2.6</v>
      </c>
    </row>
    <row r="496" spans="2:77">
      <c r="B496" s="7" t="s">
        <v>896</v>
      </c>
      <c r="M496" s="8">
        <v>0.2405214</v>
      </c>
      <c r="AC496" s="9">
        <v>98</v>
      </c>
      <c r="AD496" s="9">
        <v>1890</v>
      </c>
      <c r="BW496" s="9">
        <v>3.2</v>
      </c>
      <c r="BY496" s="9">
        <v>0.5</v>
      </c>
    </row>
    <row r="497" spans="1:77">
      <c r="B497" s="7" t="s">
        <v>895</v>
      </c>
      <c r="M497" s="8">
        <v>0.26724599999999998</v>
      </c>
      <c r="AC497" s="9">
        <v>108</v>
      </c>
      <c r="AD497" s="9">
        <v>2100</v>
      </c>
      <c r="BW497" s="9">
        <v>3.9</v>
      </c>
      <c r="BY497" s="9">
        <v>3.2</v>
      </c>
    </row>
    <row r="498" spans="1:77">
      <c r="B498" s="7" t="s">
        <v>894</v>
      </c>
      <c r="M498" s="8">
        <v>0.28633500000000001</v>
      </c>
      <c r="AC498" s="9">
        <v>107</v>
      </c>
      <c r="AD498" s="9">
        <v>2250</v>
      </c>
      <c r="BW498" s="9">
        <v>2.4</v>
      </c>
      <c r="BY498" s="9">
        <v>1</v>
      </c>
    </row>
    <row r="499" spans="1:77">
      <c r="B499" s="7" t="s">
        <v>893</v>
      </c>
      <c r="M499" s="8">
        <v>0.25324740000000001</v>
      </c>
      <c r="AC499" s="9">
        <v>105</v>
      </c>
      <c r="AD499" s="9">
        <v>1990</v>
      </c>
      <c r="BW499" s="9">
        <v>3.2</v>
      </c>
      <c r="BY499" s="9">
        <v>0.3</v>
      </c>
    </row>
    <row r="500" spans="1:77">
      <c r="B500" s="7" t="s">
        <v>892</v>
      </c>
      <c r="M500" s="8">
        <v>0.29778840000000001</v>
      </c>
      <c r="AC500" s="9">
        <v>110</v>
      </c>
      <c r="AD500" s="9">
        <v>2340</v>
      </c>
      <c r="BW500" s="9">
        <v>3.4</v>
      </c>
      <c r="BY500" s="9">
        <v>1</v>
      </c>
    </row>
    <row r="501" spans="1:77">
      <c r="B501" s="7" t="s">
        <v>891</v>
      </c>
      <c r="M501" s="8">
        <v>0.26533709999999999</v>
      </c>
      <c r="AC501" s="9">
        <v>99.7</v>
      </c>
      <c r="AD501" s="9">
        <v>2085</v>
      </c>
      <c r="BW501" s="9">
        <v>4.5</v>
      </c>
    </row>
    <row r="502" spans="1:77">
      <c r="B502" s="7" t="s">
        <v>890</v>
      </c>
      <c r="M502" s="8">
        <v>0.29524319999999998</v>
      </c>
      <c r="AC502" s="9">
        <v>111</v>
      </c>
      <c r="AD502" s="9">
        <v>2320</v>
      </c>
      <c r="BW502" s="9">
        <v>3</v>
      </c>
      <c r="BY502" s="9">
        <v>1.6</v>
      </c>
    </row>
    <row r="503" spans="1:77">
      <c r="B503" s="7" t="s">
        <v>889</v>
      </c>
      <c r="M503" s="8">
        <v>0.27106380000000002</v>
      </c>
      <c r="AC503" s="9">
        <v>112</v>
      </c>
      <c r="AD503" s="9">
        <v>2130</v>
      </c>
      <c r="BW503" s="9">
        <v>5.6</v>
      </c>
      <c r="BY503" s="9">
        <v>1.4</v>
      </c>
    </row>
    <row r="504" spans="1:77">
      <c r="B504" s="7" t="s">
        <v>888</v>
      </c>
      <c r="M504" s="8">
        <v>0.2882439</v>
      </c>
      <c r="AC504" s="9">
        <v>106</v>
      </c>
      <c r="AD504" s="9">
        <v>2265</v>
      </c>
      <c r="BW504" s="9">
        <v>3.8</v>
      </c>
    </row>
    <row r="505" spans="1:77">
      <c r="B505" s="7" t="s">
        <v>887</v>
      </c>
      <c r="M505" s="8">
        <v>0.29015279999999999</v>
      </c>
      <c r="AC505" s="9">
        <v>105</v>
      </c>
      <c r="AD505" s="9">
        <v>2280</v>
      </c>
      <c r="BW505" s="9">
        <v>5.4</v>
      </c>
    </row>
    <row r="506" spans="1:77">
      <c r="B506" s="7" t="s">
        <v>886</v>
      </c>
      <c r="M506" s="8">
        <v>0.28251719999999997</v>
      </c>
      <c r="AC506" s="9">
        <v>108</v>
      </c>
      <c r="AD506" s="9">
        <v>2220</v>
      </c>
      <c r="BW506" s="9">
        <v>4.0999999999999996</v>
      </c>
    </row>
    <row r="507" spans="1:77">
      <c r="B507" s="7" t="s">
        <v>885</v>
      </c>
      <c r="M507" s="8">
        <v>0.30415140000000002</v>
      </c>
      <c r="AC507" s="9">
        <v>97.8</v>
      </c>
      <c r="AD507" s="9">
        <v>2390</v>
      </c>
      <c r="BW507" s="9">
        <v>4.5999999999999996</v>
      </c>
      <c r="BY507" s="9">
        <v>1.1000000000000001</v>
      </c>
    </row>
    <row r="508" spans="1:77">
      <c r="B508" s="7" t="s">
        <v>884</v>
      </c>
      <c r="M508" s="8">
        <v>0.21761459999999999</v>
      </c>
      <c r="AC508" s="9">
        <v>85</v>
      </c>
      <c r="AD508" s="9">
        <v>1710</v>
      </c>
      <c r="BW508" s="9">
        <v>3.5</v>
      </c>
      <c r="BY508" s="9">
        <v>1.1000000000000001</v>
      </c>
    </row>
    <row r="509" spans="1:77">
      <c r="B509" s="7" t="s">
        <v>883</v>
      </c>
      <c r="M509" s="8">
        <v>0.26470080000000001</v>
      </c>
      <c r="AC509" s="9">
        <v>101</v>
      </c>
      <c r="AD509" s="9">
        <v>2080</v>
      </c>
      <c r="BW509" s="9">
        <v>5.3</v>
      </c>
      <c r="BY509" s="9">
        <v>1.9</v>
      </c>
    </row>
    <row r="510" spans="1:77">
      <c r="B510" s="7" t="s">
        <v>882</v>
      </c>
      <c r="M510" s="8">
        <v>0.2239776</v>
      </c>
      <c r="AC510" s="9">
        <v>99</v>
      </c>
      <c r="AD510" s="9">
        <v>1760</v>
      </c>
      <c r="BW510" s="9">
        <v>3.9</v>
      </c>
      <c r="BY510" s="9">
        <v>1.2</v>
      </c>
    </row>
    <row r="512" spans="1:77">
      <c r="A512" s="7" t="s">
        <v>881</v>
      </c>
      <c r="B512" s="7" t="s">
        <v>880</v>
      </c>
      <c r="D512" s="8">
        <v>45.72</v>
      </c>
      <c r="E512" s="8">
        <v>0.16</v>
      </c>
      <c r="F512" s="8">
        <v>3.91</v>
      </c>
      <c r="G512" s="8">
        <v>0.39</v>
      </c>
      <c r="I512" s="8">
        <v>8.1300000000000008</v>
      </c>
      <c r="J512" s="8">
        <v>8.1300000000000008</v>
      </c>
      <c r="K512" s="8">
        <v>0.12</v>
      </c>
      <c r="L512" s="8">
        <v>38.29</v>
      </c>
      <c r="M512" s="8">
        <v>0.25</v>
      </c>
      <c r="N512" s="8">
        <v>3.52</v>
      </c>
      <c r="O512" s="8">
        <v>0.43</v>
      </c>
      <c r="P512" s="21">
        <v>0.09</v>
      </c>
      <c r="R512" s="8">
        <f t="shared" ref="R512:R519" si="27">SUM(J512:Q512,D512:G512)</f>
        <v>101.01</v>
      </c>
      <c r="AB512" s="9">
        <f>0.39*6842</f>
        <v>2668.38</v>
      </c>
      <c r="AD512" s="9">
        <f>0.25*7858</f>
        <v>1964.5</v>
      </c>
      <c r="AM512" s="9">
        <v>14</v>
      </c>
    </row>
    <row r="513" spans="1:83">
      <c r="B513" s="7" t="s">
        <v>879</v>
      </c>
      <c r="D513" s="8">
        <v>45.46</v>
      </c>
      <c r="E513" s="8">
        <v>0.153</v>
      </c>
      <c r="F513" s="8">
        <v>4.12</v>
      </c>
      <c r="G513" s="8">
        <v>0.43</v>
      </c>
      <c r="I513" s="8">
        <v>8.1199999999999992</v>
      </c>
      <c r="J513" s="8">
        <v>8.1199999999999992</v>
      </c>
      <c r="K513" s="8">
        <v>0.13</v>
      </c>
      <c r="L513" s="8">
        <v>39.01</v>
      </c>
      <c r="M513" s="8">
        <v>0.25</v>
      </c>
      <c r="N513" s="8">
        <v>3.32</v>
      </c>
      <c r="O513" s="8">
        <v>0.37</v>
      </c>
      <c r="P513" s="21">
        <v>3.3000000000000002E-2</v>
      </c>
      <c r="R513" s="8">
        <f t="shared" si="27"/>
        <v>101.39600000000002</v>
      </c>
      <c r="Z513" s="9">
        <v>21.1</v>
      </c>
      <c r="AB513" s="9">
        <f>0.43*6842</f>
        <v>2942.06</v>
      </c>
      <c r="AD513" s="9">
        <f>0.25*7858</f>
        <v>1964.5</v>
      </c>
      <c r="AL513" s="9">
        <v>0.33</v>
      </c>
      <c r="AM513" s="9">
        <v>15.7</v>
      </c>
      <c r="AO513" s="9">
        <v>7.05</v>
      </c>
      <c r="AP513" s="9">
        <v>0.128</v>
      </c>
      <c r="BC513" s="9">
        <v>1.69</v>
      </c>
      <c r="BD513" s="9">
        <v>0.437</v>
      </c>
      <c r="BE513" s="9">
        <v>1.26</v>
      </c>
      <c r="BF513" s="9">
        <v>0.18099999999999999</v>
      </c>
      <c r="BG513" s="9">
        <v>0.93200000000000005</v>
      </c>
      <c r="BH513" s="9">
        <v>0.32200000000000001</v>
      </c>
      <c r="BI513" s="9">
        <v>0.13600000000000001</v>
      </c>
      <c r="BJ513" s="9">
        <v>0.499</v>
      </c>
      <c r="BK513" s="9">
        <v>0.09</v>
      </c>
      <c r="BL513" s="9">
        <v>0.62</v>
      </c>
      <c r="BM513" s="9">
        <v>0.13900000000000001</v>
      </c>
      <c r="BN513" s="9">
        <v>0.41299999999999998</v>
      </c>
      <c r="BO513" s="9">
        <v>6.2E-2</v>
      </c>
      <c r="BP513" s="9">
        <v>0.40500000000000003</v>
      </c>
      <c r="BQ513" s="9">
        <v>6.7000000000000004E-2</v>
      </c>
      <c r="BR513" s="9">
        <v>0.20100000000000001</v>
      </c>
      <c r="BS513" s="9">
        <v>7.0000000000000001E-3</v>
      </c>
      <c r="CB513" s="9">
        <v>0.14899999999999999</v>
      </c>
      <c r="CD513" s="9">
        <v>1.2999999999999999E-2</v>
      </c>
      <c r="CE513" s="9">
        <v>9.4000000000000004E-3</v>
      </c>
    </row>
    <row r="514" spans="1:83">
      <c r="B514" s="7" t="s">
        <v>878</v>
      </c>
      <c r="D514" s="8">
        <v>44.85</v>
      </c>
      <c r="E514" s="8">
        <v>0.13400000000000001</v>
      </c>
      <c r="F514" s="8">
        <v>3.57</v>
      </c>
      <c r="G514" s="8">
        <v>0.45</v>
      </c>
      <c r="I514" s="8">
        <v>8.06</v>
      </c>
      <c r="J514" s="8">
        <v>8.06</v>
      </c>
      <c r="K514" s="8">
        <v>0.13</v>
      </c>
      <c r="L514" s="8">
        <v>40.06</v>
      </c>
      <c r="M514" s="8">
        <v>0.25</v>
      </c>
      <c r="N514" s="8">
        <v>3.1</v>
      </c>
      <c r="O514" s="8">
        <v>0.35</v>
      </c>
      <c r="P514" s="21">
        <v>5.2999999999999999E-2</v>
      </c>
      <c r="R514" s="8">
        <f t="shared" si="27"/>
        <v>101.00700000000001</v>
      </c>
      <c r="Z514" s="9">
        <v>18.7</v>
      </c>
      <c r="AB514" s="9">
        <f>0.45*6842</f>
        <v>3078.9</v>
      </c>
      <c r="AD514" s="9">
        <f>0.25*7858</f>
        <v>1964.5</v>
      </c>
      <c r="AL514" s="9">
        <v>0.6</v>
      </c>
      <c r="AM514" s="9">
        <v>13.7</v>
      </c>
      <c r="AO514" s="9">
        <v>6.27</v>
      </c>
      <c r="AP514" s="9">
        <v>0.122</v>
      </c>
      <c r="BC514" s="9">
        <v>1.37</v>
      </c>
      <c r="BD514" s="9">
        <v>0.23599999999999999</v>
      </c>
      <c r="BE514" s="9">
        <v>0.72699999999999998</v>
      </c>
      <c r="BF514" s="9">
        <v>0.13100000000000001</v>
      </c>
      <c r="BG514" s="9">
        <v>0.752</v>
      </c>
      <c r="BH514" s="9">
        <v>0.28499999999999998</v>
      </c>
      <c r="BI514" s="9">
        <v>0.12</v>
      </c>
      <c r="BJ514" s="9">
        <v>0.45700000000000002</v>
      </c>
      <c r="BK514" s="9">
        <v>8.3000000000000004E-2</v>
      </c>
      <c r="BL514" s="9">
        <v>0.58899999999999997</v>
      </c>
      <c r="BM514" s="9">
        <v>0.13300000000000001</v>
      </c>
      <c r="BN514" s="9">
        <v>0.40400000000000003</v>
      </c>
      <c r="BO514" s="9">
        <v>0.06</v>
      </c>
      <c r="BP514" s="9">
        <v>0.39400000000000002</v>
      </c>
      <c r="BQ514" s="9">
        <v>6.5000000000000002E-2</v>
      </c>
      <c r="BR514" s="9">
        <v>0.188</v>
      </c>
      <c r="BS514" s="9">
        <v>7.0000000000000001E-3</v>
      </c>
      <c r="CB514" s="9">
        <v>8.5000000000000006E-2</v>
      </c>
      <c r="CD514" s="9">
        <v>1.0999999999999999E-2</v>
      </c>
      <c r="CE514" s="9">
        <v>1.2999999999999999E-2</v>
      </c>
    </row>
    <row r="515" spans="1:83">
      <c r="B515" s="7" t="s">
        <v>877</v>
      </c>
      <c r="D515" s="8">
        <v>44.69</v>
      </c>
      <c r="E515" s="8">
        <v>0.114</v>
      </c>
      <c r="F515" s="8">
        <v>3.14</v>
      </c>
      <c r="G515" s="8">
        <v>0.45</v>
      </c>
      <c r="I515" s="8">
        <v>8.02</v>
      </c>
      <c r="J515" s="8">
        <v>8.02</v>
      </c>
      <c r="K515" s="8">
        <v>0.13</v>
      </c>
      <c r="L515" s="8">
        <v>41.27</v>
      </c>
      <c r="M515" s="8">
        <v>0.26</v>
      </c>
      <c r="N515" s="8">
        <v>2.54</v>
      </c>
      <c r="O515" s="8">
        <v>0.28000000000000003</v>
      </c>
      <c r="P515" s="21">
        <v>4.4999999999999998E-2</v>
      </c>
      <c r="R515" s="8">
        <f t="shared" si="27"/>
        <v>100.93900000000001</v>
      </c>
      <c r="Z515" s="9">
        <v>16.399999999999999</v>
      </c>
      <c r="AB515" s="9">
        <f>0.45*6842</f>
        <v>3078.9</v>
      </c>
      <c r="AD515" s="9">
        <f>0.26*7858</f>
        <v>2043.0800000000002</v>
      </c>
      <c r="AL515" s="9">
        <v>0.6</v>
      </c>
      <c r="AM515" s="9">
        <v>9.4</v>
      </c>
      <c r="AO515" s="9">
        <v>4.49</v>
      </c>
      <c r="AP515" s="9">
        <v>8.1000000000000003E-2</v>
      </c>
      <c r="BC515" s="9">
        <v>1.29</v>
      </c>
      <c r="BD515" s="9">
        <v>0.186</v>
      </c>
      <c r="BE515" s="9">
        <v>0.55100000000000005</v>
      </c>
      <c r="BF515" s="9">
        <v>0.104</v>
      </c>
      <c r="BG515" s="9">
        <v>0.58199999999999996</v>
      </c>
      <c r="BH515" s="9">
        <v>0.222</v>
      </c>
      <c r="BI515" s="9">
        <v>0.09</v>
      </c>
      <c r="BJ515" s="9">
        <v>0.33500000000000002</v>
      </c>
      <c r="BK515" s="9">
        <v>0.06</v>
      </c>
      <c r="BL515" s="9">
        <v>0.41599999999999998</v>
      </c>
      <c r="BM515" s="9">
        <v>9.2999999999999999E-2</v>
      </c>
      <c r="BN515" s="9">
        <v>0.27900000000000003</v>
      </c>
      <c r="BO515" s="9">
        <v>4.2999999999999997E-2</v>
      </c>
      <c r="BP515" s="9">
        <v>0.28100000000000003</v>
      </c>
      <c r="BQ515" s="9">
        <v>4.8000000000000001E-2</v>
      </c>
      <c r="BR515" s="9">
        <v>0.14099999999999999</v>
      </c>
      <c r="BS515" s="9">
        <v>5.0000000000000001E-3</v>
      </c>
      <c r="CB515" s="9">
        <v>0.16500000000000001</v>
      </c>
      <c r="CD515" s="9">
        <v>1.0999999999999999E-2</v>
      </c>
      <c r="CE515" s="9">
        <v>1.4E-2</v>
      </c>
    </row>
    <row r="516" spans="1:83">
      <c r="B516" s="7" t="s">
        <v>876</v>
      </c>
      <c r="D516" s="8">
        <v>44.8</v>
      </c>
      <c r="E516" s="8">
        <v>0.13400000000000001</v>
      </c>
      <c r="F516" s="8">
        <v>3.58</v>
      </c>
      <c r="G516" s="8">
        <v>0.43</v>
      </c>
      <c r="I516" s="8">
        <v>8.08</v>
      </c>
      <c r="J516" s="8">
        <v>8.08</v>
      </c>
      <c r="K516" s="8">
        <v>0.13</v>
      </c>
      <c r="L516" s="8">
        <v>40.06</v>
      </c>
      <c r="M516" s="8">
        <v>0.25</v>
      </c>
      <c r="N516" s="8">
        <v>2.99</v>
      </c>
      <c r="O516" s="8">
        <v>0.39</v>
      </c>
      <c r="P516" s="21">
        <v>8.2000000000000003E-2</v>
      </c>
      <c r="R516" s="8">
        <f t="shared" si="27"/>
        <v>100.92600000000002</v>
      </c>
      <c r="Z516" s="9">
        <v>16.100000000000001</v>
      </c>
      <c r="AB516" s="9">
        <f>0.43*6842</f>
        <v>2942.06</v>
      </c>
      <c r="AD516" s="9">
        <f>0.25*7858</f>
        <v>1964.5</v>
      </c>
      <c r="AL516" s="9">
        <v>0.77</v>
      </c>
      <c r="AM516" s="9">
        <v>12.5</v>
      </c>
      <c r="AO516" s="9">
        <v>6.05</v>
      </c>
      <c r="AP516" s="9">
        <v>0.35499999999999998</v>
      </c>
      <c r="BC516" s="9">
        <v>1.56</v>
      </c>
      <c r="BD516" s="9">
        <v>0.53800000000000003</v>
      </c>
      <c r="BE516" s="9">
        <v>1.3</v>
      </c>
      <c r="BF516" s="9">
        <v>0.17899999999999999</v>
      </c>
      <c r="BG516" s="9">
        <v>0.872</v>
      </c>
      <c r="BH516" s="9">
        <v>0.28799999999999998</v>
      </c>
      <c r="BI516" s="9">
        <v>0.11600000000000001</v>
      </c>
      <c r="BJ516" s="9">
        <v>0.42499999999999999</v>
      </c>
      <c r="BK516" s="9">
        <v>7.6999999999999999E-2</v>
      </c>
      <c r="BL516" s="9">
        <v>0.53300000000000003</v>
      </c>
      <c r="BM516" s="9">
        <v>0.11799999999999999</v>
      </c>
      <c r="BN516" s="9">
        <v>0.35499999999999998</v>
      </c>
      <c r="BO516" s="9">
        <v>5.2999999999999999E-2</v>
      </c>
      <c r="BP516" s="9">
        <v>0.34899999999999998</v>
      </c>
      <c r="BQ516" s="9">
        <v>5.7000000000000002E-2</v>
      </c>
      <c r="BR516" s="9">
        <v>0.18099999999999999</v>
      </c>
      <c r="BS516" s="9">
        <v>1.9E-2</v>
      </c>
      <c r="CB516" s="9">
        <v>0.23200000000000001</v>
      </c>
      <c r="CD516" s="9">
        <v>0.13</v>
      </c>
      <c r="CE516" s="9">
        <v>6.6000000000000003E-2</v>
      </c>
    </row>
    <row r="517" spans="1:83">
      <c r="B517" s="7" t="s">
        <v>875</v>
      </c>
      <c r="D517" s="8">
        <v>44.98</v>
      </c>
      <c r="E517" s="8">
        <v>0.13</v>
      </c>
      <c r="F517" s="8">
        <v>3.14</v>
      </c>
      <c r="G517" s="8">
        <v>0.5</v>
      </c>
      <c r="I517" s="8">
        <v>7.97</v>
      </c>
      <c r="J517" s="8">
        <v>7.97</v>
      </c>
      <c r="K517" s="8">
        <v>0.14000000000000001</v>
      </c>
      <c r="L517" s="8">
        <v>39.68</v>
      </c>
      <c r="M517" s="8">
        <v>0.27</v>
      </c>
      <c r="N517" s="8">
        <v>3.26</v>
      </c>
      <c r="O517" s="8">
        <v>0.45</v>
      </c>
      <c r="P517" s="21">
        <v>0.1</v>
      </c>
      <c r="R517" s="8">
        <f t="shared" si="27"/>
        <v>100.61999999999999</v>
      </c>
      <c r="AB517" s="9">
        <f>0.5*6842</f>
        <v>3421</v>
      </c>
      <c r="AD517" s="9">
        <f>0.27*7858</f>
        <v>2121.6600000000003</v>
      </c>
      <c r="AM517" s="9">
        <v>17</v>
      </c>
    </row>
    <row r="518" spans="1:83">
      <c r="B518" s="7" t="s">
        <v>874</v>
      </c>
      <c r="D518" s="8">
        <v>45.02</v>
      </c>
      <c r="E518" s="8">
        <v>0.12</v>
      </c>
      <c r="F518" s="8">
        <v>3.89</v>
      </c>
      <c r="G518" s="8">
        <v>0.43</v>
      </c>
      <c r="I518" s="8">
        <v>7.91</v>
      </c>
      <c r="J518" s="8">
        <v>7.91</v>
      </c>
      <c r="K518" s="8">
        <v>0.14000000000000001</v>
      </c>
      <c r="L518" s="8">
        <v>39.83</v>
      </c>
      <c r="M518" s="8">
        <v>0.25</v>
      </c>
      <c r="N518" s="8">
        <v>3.22</v>
      </c>
      <c r="O518" s="8">
        <v>0.39</v>
      </c>
      <c r="P518" s="21">
        <v>0.03</v>
      </c>
      <c r="R518" s="8">
        <f t="shared" si="27"/>
        <v>101.23</v>
      </c>
      <c r="AB518" s="9">
        <f>0.43*6842</f>
        <v>2942.06</v>
      </c>
      <c r="AD518" s="9">
        <f>0.25*7858</f>
        <v>1964.5</v>
      </c>
      <c r="AM518" s="9">
        <v>11</v>
      </c>
    </row>
    <row r="519" spans="1:83">
      <c r="B519" s="7" t="s">
        <v>873</v>
      </c>
      <c r="D519" s="8">
        <v>44.02</v>
      </c>
      <c r="E519" s="8">
        <v>0.05</v>
      </c>
      <c r="F519" s="8">
        <v>2.2599999999999998</v>
      </c>
      <c r="G519" s="8">
        <v>0.51</v>
      </c>
      <c r="I519" s="8">
        <v>8.23</v>
      </c>
      <c r="J519" s="8">
        <v>8.23</v>
      </c>
      <c r="K519" s="8">
        <v>0.11</v>
      </c>
      <c r="L519" s="8">
        <v>43.45</v>
      </c>
      <c r="M519" s="8">
        <v>0.28999999999999998</v>
      </c>
      <c r="N519" s="8">
        <v>1.5</v>
      </c>
      <c r="O519" s="8">
        <v>0.28000000000000003</v>
      </c>
      <c r="P519" s="21">
        <v>0.1</v>
      </c>
      <c r="R519" s="8">
        <f t="shared" si="27"/>
        <v>100.80000000000003</v>
      </c>
      <c r="AB519" s="9">
        <f>0.51*6842</f>
        <v>3489.42</v>
      </c>
      <c r="AD519" s="9">
        <f>0.29*7858</f>
        <v>2278.8199999999997</v>
      </c>
      <c r="AM519" s="9">
        <v>7</v>
      </c>
    </row>
    <row r="521" spans="1:83">
      <c r="A521" s="7" t="s">
        <v>872</v>
      </c>
      <c r="B521" s="7" t="s">
        <v>871</v>
      </c>
      <c r="D521" s="8">
        <v>45.8</v>
      </c>
      <c r="E521" s="8">
        <v>0.31</v>
      </c>
      <c r="F521" s="8">
        <v>5.37</v>
      </c>
      <c r="G521" s="8">
        <f t="shared" ref="G521:G530" si="28">0.000146145*AB521</f>
        <v>0.396783675</v>
      </c>
      <c r="I521" s="8">
        <v>7.72</v>
      </c>
      <c r="J521" s="8">
        <v>7.72</v>
      </c>
      <c r="K521" s="8">
        <v>0.13</v>
      </c>
      <c r="L521" s="8">
        <v>33.799999999999997</v>
      </c>
      <c r="M521" s="8">
        <f t="shared" ref="M521:M530" si="29">0.000127262*AD521</f>
        <v>0.19725609999999999</v>
      </c>
      <c r="N521" s="8">
        <v>5.34</v>
      </c>
      <c r="O521" s="8">
        <v>0.41</v>
      </c>
      <c r="P521" s="21">
        <v>0.08</v>
      </c>
      <c r="R521" s="8">
        <f t="shared" ref="R521:R530" si="30">SUM(J521:Q521,D521:G521)</f>
        <v>99.554039774999993</v>
      </c>
      <c r="Z521" s="9">
        <v>21.2</v>
      </c>
      <c r="AA521" s="9">
        <v>87</v>
      </c>
      <c r="AB521" s="9">
        <v>2715</v>
      </c>
      <c r="AC521" s="9">
        <v>88.3</v>
      </c>
      <c r="AD521" s="9">
        <v>1550</v>
      </c>
      <c r="AF521" s="9">
        <v>60</v>
      </c>
      <c r="AL521" s="9">
        <v>3.4</v>
      </c>
      <c r="AM521" s="9">
        <v>369</v>
      </c>
      <c r="AN521" s="9">
        <v>12</v>
      </c>
      <c r="BC521" s="9">
        <v>65</v>
      </c>
      <c r="BD521" s="9">
        <v>1.58</v>
      </c>
      <c r="BE521" s="9">
        <v>4.26</v>
      </c>
      <c r="BG521" s="9">
        <v>2.4</v>
      </c>
      <c r="BH521" s="9">
        <v>0.73</v>
      </c>
      <c r="BI521" s="9">
        <v>0.3</v>
      </c>
      <c r="BK521" s="9">
        <v>0.16</v>
      </c>
      <c r="BP521" s="9">
        <v>0.67</v>
      </c>
      <c r="BQ521" s="9">
        <v>0.1</v>
      </c>
      <c r="BR521" s="9">
        <v>0.49</v>
      </c>
      <c r="BS521" s="9">
        <v>0.1</v>
      </c>
      <c r="CD521" s="9">
        <v>0.27</v>
      </c>
    </row>
    <row r="522" spans="1:83">
      <c r="B522" s="7" t="s">
        <v>870</v>
      </c>
      <c r="D522" s="8">
        <v>45.4</v>
      </c>
      <c r="E522" s="8">
        <v>0.18</v>
      </c>
      <c r="F522" s="8">
        <v>3.91</v>
      </c>
      <c r="G522" s="8">
        <f t="shared" si="28"/>
        <v>0.45144190500000003</v>
      </c>
      <c r="I522" s="8">
        <v>8.32</v>
      </c>
      <c r="J522" s="8">
        <v>8.32</v>
      </c>
      <c r="K522" s="8">
        <v>0.12</v>
      </c>
      <c r="L522" s="8">
        <v>36.799999999999997</v>
      </c>
      <c r="M522" s="8">
        <f t="shared" si="29"/>
        <v>0.22741719400000002</v>
      </c>
      <c r="N522" s="8">
        <v>3.38</v>
      </c>
      <c r="O522" s="8">
        <v>0.16</v>
      </c>
      <c r="P522" s="21">
        <v>0.03</v>
      </c>
      <c r="R522" s="8">
        <f t="shared" si="30"/>
        <v>98.97885909899999</v>
      </c>
      <c r="Z522" s="9">
        <v>18.399999999999999</v>
      </c>
      <c r="AA522" s="9">
        <v>57</v>
      </c>
      <c r="AB522" s="9">
        <v>3089</v>
      </c>
      <c r="AC522" s="9">
        <v>102</v>
      </c>
      <c r="AD522" s="9">
        <v>1787</v>
      </c>
      <c r="AF522" s="9">
        <v>57</v>
      </c>
      <c r="AN522" s="9">
        <v>8.6999999999999993</v>
      </c>
      <c r="BC522" s="9">
        <v>51</v>
      </c>
      <c r="BD522" s="9">
        <v>1.06</v>
      </c>
      <c r="BE522" s="9">
        <v>2.87</v>
      </c>
      <c r="BH522" s="9">
        <v>0.44</v>
      </c>
      <c r="BI522" s="9">
        <v>0.18</v>
      </c>
      <c r="BK522" s="9">
        <v>0.15</v>
      </c>
      <c r="BP522" s="9">
        <v>0.41</v>
      </c>
      <c r="BQ522" s="9">
        <v>5.8000000000000003E-2</v>
      </c>
      <c r="BR522" s="9">
        <v>0.27</v>
      </c>
      <c r="BS522" s="9">
        <v>0.11</v>
      </c>
    </row>
    <row r="523" spans="1:83">
      <c r="B523" s="7" t="s">
        <v>869</v>
      </c>
      <c r="D523" s="8">
        <v>44.5</v>
      </c>
      <c r="E523" s="8">
        <v>0.19</v>
      </c>
      <c r="F523" s="8">
        <v>3.54</v>
      </c>
      <c r="G523" s="8">
        <f t="shared" si="28"/>
        <v>0.435658245</v>
      </c>
      <c r="I523" s="8">
        <v>8.3000000000000007</v>
      </c>
      <c r="J523" s="8">
        <v>8.3000000000000007</v>
      </c>
      <c r="K523" s="8">
        <v>0.14000000000000001</v>
      </c>
      <c r="L523" s="8">
        <v>37.9</v>
      </c>
      <c r="M523" s="8">
        <f t="shared" si="29"/>
        <v>0.249306258</v>
      </c>
      <c r="N523" s="8">
        <v>3.23</v>
      </c>
      <c r="O523" s="8">
        <v>0.25</v>
      </c>
      <c r="P523" s="21">
        <v>0.03</v>
      </c>
      <c r="R523" s="8">
        <f t="shared" si="30"/>
        <v>98.764964503000002</v>
      </c>
      <c r="Z523" s="9">
        <v>14.4</v>
      </c>
      <c r="AA523" s="9">
        <v>60</v>
      </c>
      <c r="AB523" s="9">
        <v>2981</v>
      </c>
      <c r="AC523" s="9">
        <v>108</v>
      </c>
      <c r="AD523" s="9">
        <v>1959</v>
      </c>
      <c r="AF523" s="9">
        <v>56</v>
      </c>
      <c r="AN523" s="9">
        <v>6.6</v>
      </c>
      <c r="BC523" s="9">
        <v>55</v>
      </c>
      <c r="BD523" s="9">
        <v>1.67</v>
      </c>
      <c r="BE523" s="9">
        <v>2.77</v>
      </c>
      <c r="BG523" s="9">
        <v>1.43</v>
      </c>
      <c r="BH523" s="9">
        <v>0.38</v>
      </c>
      <c r="BI523" s="9">
        <v>0.13700000000000001</v>
      </c>
      <c r="BP523" s="9">
        <v>0.42</v>
      </c>
      <c r="BQ523" s="9">
        <v>6.0999999999999999E-2</v>
      </c>
      <c r="BR523" s="9">
        <v>0.27</v>
      </c>
      <c r="BS523" s="9">
        <v>0.12</v>
      </c>
      <c r="CD523" s="9">
        <v>0.17</v>
      </c>
    </row>
    <row r="524" spans="1:83">
      <c r="B524" s="7" t="s">
        <v>868</v>
      </c>
      <c r="D524" s="8">
        <v>44.5</v>
      </c>
      <c r="E524" s="8">
        <v>0.14000000000000001</v>
      </c>
      <c r="F524" s="8">
        <v>3.66</v>
      </c>
      <c r="G524" s="8">
        <f t="shared" si="28"/>
        <v>0.43405065000000004</v>
      </c>
      <c r="I524" s="8">
        <v>8.3000000000000007</v>
      </c>
      <c r="J524" s="8">
        <v>8.3000000000000007</v>
      </c>
      <c r="K524" s="8">
        <v>0.13</v>
      </c>
      <c r="L524" s="8">
        <v>38.5</v>
      </c>
      <c r="M524" s="8">
        <f t="shared" si="29"/>
        <v>0.24141601400000001</v>
      </c>
      <c r="N524" s="8">
        <v>2.93</v>
      </c>
      <c r="O524" s="8">
        <v>0.24</v>
      </c>
      <c r="P524" s="21">
        <v>0.04</v>
      </c>
      <c r="R524" s="8">
        <f t="shared" si="30"/>
        <v>99.115466663999996</v>
      </c>
      <c r="Z524" s="9">
        <v>13.3</v>
      </c>
      <c r="AA524" s="9">
        <v>56</v>
      </c>
      <c r="AB524" s="9">
        <v>2970</v>
      </c>
      <c r="AC524" s="9">
        <v>101</v>
      </c>
      <c r="AD524" s="9">
        <v>1897</v>
      </c>
      <c r="AF524" s="9">
        <v>45</v>
      </c>
      <c r="AN524" s="9">
        <v>9</v>
      </c>
      <c r="BC524" s="9">
        <v>44</v>
      </c>
      <c r="BD524" s="9">
        <v>0.71</v>
      </c>
      <c r="BE524" s="9">
        <v>1.87</v>
      </c>
      <c r="BG524" s="9">
        <v>1.1499999999999999</v>
      </c>
      <c r="BH524" s="9">
        <v>0.31</v>
      </c>
      <c r="BI524" s="9">
        <v>0.106</v>
      </c>
      <c r="BP524" s="9">
        <v>0.4</v>
      </c>
      <c r="BQ524" s="9">
        <v>0.05</v>
      </c>
      <c r="BR524" s="9">
        <v>0.24</v>
      </c>
      <c r="BS524" s="9">
        <v>3.4000000000000002E-2</v>
      </c>
      <c r="CD524" s="9">
        <v>0.08</v>
      </c>
    </row>
    <row r="525" spans="1:83">
      <c r="B525" s="7" t="s">
        <v>867</v>
      </c>
      <c r="D525" s="8">
        <v>43.9</v>
      </c>
      <c r="E525" s="8">
        <v>0.09</v>
      </c>
      <c r="F525" s="8">
        <v>2.41</v>
      </c>
      <c r="G525" s="8">
        <f t="shared" si="28"/>
        <v>0.45436480500000004</v>
      </c>
      <c r="I525" s="8">
        <v>8.15</v>
      </c>
      <c r="J525" s="8">
        <v>8.15</v>
      </c>
      <c r="K525" s="8">
        <v>0.12</v>
      </c>
      <c r="L525" s="8">
        <v>42</v>
      </c>
      <c r="M525" s="8">
        <f t="shared" si="29"/>
        <v>0.27832199400000002</v>
      </c>
      <c r="N525" s="8">
        <v>1.89</v>
      </c>
      <c r="O525" s="8">
        <v>0.12</v>
      </c>
      <c r="P525" s="21">
        <v>0.03</v>
      </c>
      <c r="R525" s="8">
        <f t="shared" si="30"/>
        <v>99.442686798999986</v>
      </c>
      <c r="Z525" s="9">
        <v>11.6</v>
      </c>
      <c r="AA525" s="9">
        <v>37</v>
      </c>
      <c r="AB525" s="9">
        <v>3109</v>
      </c>
      <c r="AC525" s="9">
        <v>105</v>
      </c>
      <c r="AD525" s="9">
        <v>2187</v>
      </c>
      <c r="AF525" s="9">
        <v>51</v>
      </c>
      <c r="AN525" s="9">
        <v>5</v>
      </c>
      <c r="BD525" s="9">
        <v>5.5</v>
      </c>
      <c r="BG525" s="9">
        <v>2.71</v>
      </c>
      <c r="BH525" s="9">
        <v>0.5</v>
      </c>
      <c r="BI525" s="9">
        <v>0.17100000000000001</v>
      </c>
      <c r="BP525" s="9">
        <v>0.3</v>
      </c>
      <c r="BQ525" s="9">
        <v>3.5999999999999997E-2</v>
      </c>
      <c r="BR525" s="9">
        <v>7.6999999999999999E-2</v>
      </c>
      <c r="CD525" s="9">
        <v>8.5999999999999993E-2</v>
      </c>
    </row>
    <row r="526" spans="1:83">
      <c r="B526" s="7" t="s">
        <v>866</v>
      </c>
      <c r="D526" s="8">
        <v>44.1</v>
      </c>
      <c r="E526" s="8">
        <v>0.03</v>
      </c>
      <c r="F526" s="8">
        <v>1.61</v>
      </c>
      <c r="G526" s="8">
        <f t="shared" si="28"/>
        <v>0.40058344500000004</v>
      </c>
      <c r="I526" s="8">
        <v>7.79</v>
      </c>
      <c r="J526" s="8">
        <v>7.79</v>
      </c>
      <c r="K526" s="8">
        <v>0.12</v>
      </c>
      <c r="L526" s="8">
        <v>42.1</v>
      </c>
      <c r="M526" s="8">
        <f t="shared" si="29"/>
        <v>0.28315794999999999</v>
      </c>
      <c r="N526" s="8">
        <v>1.75</v>
      </c>
      <c r="O526" s="8">
        <v>0.04</v>
      </c>
      <c r="P526" s="21">
        <v>0.03</v>
      </c>
      <c r="R526" s="8">
        <f t="shared" si="30"/>
        <v>98.253741395000006</v>
      </c>
      <c r="Z526" s="9">
        <v>10.7</v>
      </c>
      <c r="AA526" s="9">
        <v>29</v>
      </c>
      <c r="AB526" s="9">
        <v>2741</v>
      </c>
      <c r="AC526" s="9">
        <v>117</v>
      </c>
      <c r="AD526" s="9">
        <v>2225</v>
      </c>
      <c r="AF526" s="9">
        <v>48</v>
      </c>
      <c r="AN526" s="9">
        <v>4.2</v>
      </c>
      <c r="BD526" s="9">
        <v>1.55</v>
      </c>
      <c r="BE526" s="9">
        <v>1.41</v>
      </c>
      <c r="BG526" s="9">
        <v>0.65</v>
      </c>
      <c r="BH526" s="9">
        <v>0.22</v>
      </c>
      <c r="BI526" s="9">
        <v>7.8E-2</v>
      </c>
      <c r="BK526" s="9">
        <v>4.2000000000000003E-2</v>
      </c>
      <c r="BP526" s="9">
        <v>0.12</v>
      </c>
      <c r="BQ526" s="9">
        <v>2.4E-2</v>
      </c>
      <c r="BR526" s="9">
        <v>4.2000000000000003E-2</v>
      </c>
      <c r="CD526" s="9">
        <v>0.17</v>
      </c>
    </row>
    <row r="527" spans="1:83">
      <c r="B527" s="7" t="s">
        <v>865</v>
      </c>
      <c r="D527" s="8">
        <v>45.4</v>
      </c>
      <c r="E527" s="8">
        <v>7.0000000000000007E-2</v>
      </c>
      <c r="F527" s="8">
        <v>2.2400000000000002</v>
      </c>
      <c r="G527" s="8">
        <f t="shared" si="28"/>
        <v>0.33218758500000001</v>
      </c>
      <c r="I527" s="8">
        <v>8.32</v>
      </c>
      <c r="J527" s="8">
        <v>8.32</v>
      </c>
      <c r="K527" s="8">
        <v>0.13</v>
      </c>
      <c r="L527" s="8">
        <v>41.5</v>
      </c>
      <c r="M527" s="8">
        <f t="shared" si="29"/>
        <v>0.27246794200000002</v>
      </c>
      <c r="N527" s="8">
        <v>1.92</v>
      </c>
      <c r="O527" s="8">
        <v>0.24</v>
      </c>
      <c r="P527" s="21">
        <v>0.03</v>
      </c>
      <c r="R527" s="8">
        <f t="shared" si="30"/>
        <v>100.454655527</v>
      </c>
      <c r="Z527" s="9">
        <v>12</v>
      </c>
      <c r="AA527" s="9">
        <v>36</v>
      </c>
      <c r="AB527" s="9">
        <v>2273</v>
      </c>
      <c r="AC527" s="9">
        <v>111</v>
      </c>
      <c r="AD527" s="9">
        <v>2141</v>
      </c>
      <c r="AF527" s="9">
        <v>46</v>
      </c>
      <c r="AN527" s="9">
        <v>5.3</v>
      </c>
      <c r="BC527" s="9">
        <v>28</v>
      </c>
      <c r="BD527" s="9">
        <v>2.23</v>
      </c>
      <c r="BE527" s="9">
        <v>5.52</v>
      </c>
      <c r="BG527" s="9">
        <v>2.94</v>
      </c>
      <c r="BH527" s="9">
        <v>0.59</v>
      </c>
      <c r="BI527" s="9">
        <v>0.2</v>
      </c>
      <c r="BP527" s="9">
        <v>0.28000000000000003</v>
      </c>
      <c r="BQ527" s="9">
        <v>4.1000000000000002E-2</v>
      </c>
      <c r="BR527" s="9">
        <v>0.11</v>
      </c>
      <c r="CD527" s="9">
        <v>0.35</v>
      </c>
    </row>
    <row r="528" spans="1:83">
      <c r="B528" s="7" t="s">
        <v>864</v>
      </c>
      <c r="D528" s="8">
        <v>42.7</v>
      </c>
      <c r="E528" s="8">
        <v>0.06</v>
      </c>
      <c r="F528" s="8">
        <v>0.87</v>
      </c>
      <c r="G528" s="8">
        <f t="shared" si="28"/>
        <v>0.48461682</v>
      </c>
      <c r="I528" s="8">
        <v>7.92</v>
      </c>
      <c r="J528" s="8">
        <v>7.92</v>
      </c>
      <c r="K528" s="8">
        <v>0.12</v>
      </c>
      <c r="L528" s="8">
        <v>47.1</v>
      </c>
      <c r="M528" s="8">
        <f t="shared" si="29"/>
        <v>0.20349193800000001</v>
      </c>
      <c r="N528" s="8">
        <v>0.57999999999999996</v>
      </c>
      <c r="O528" s="8">
        <v>0.03</v>
      </c>
      <c r="P528" s="21">
        <v>0.03</v>
      </c>
      <c r="R528" s="8">
        <f t="shared" si="30"/>
        <v>100.09810875800001</v>
      </c>
      <c r="Z528" s="9">
        <v>6.2</v>
      </c>
      <c r="AA528" s="9">
        <v>26</v>
      </c>
      <c r="AB528" s="9">
        <v>3316</v>
      </c>
      <c r="AC528" s="9">
        <v>121</v>
      </c>
      <c r="AD528" s="9">
        <v>1599</v>
      </c>
      <c r="AF528" s="9">
        <v>56</v>
      </c>
      <c r="AN528" s="9">
        <v>5.0999999999999996</v>
      </c>
      <c r="BD528" s="9">
        <v>0.88</v>
      </c>
      <c r="BE528" s="9">
        <v>1.57</v>
      </c>
      <c r="BH528" s="9">
        <v>0.14000000000000001</v>
      </c>
      <c r="BI528" s="9">
        <v>0.04</v>
      </c>
      <c r="BP528" s="9">
        <v>0.05</v>
      </c>
      <c r="BQ528" s="9">
        <v>5.0000000000000001E-3</v>
      </c>
      <c r="BR528" s="9">
        <v>0.09</v>
      </c>
      <c r="BS528" s="9">
        <v>7.5999999999999998E-2</v>
      </c>
      <c r="CD528" s="9">
        <v>0.1</v>
      </c>
    </row>
    <row r="529" spans="1:83">
      <c r="B529" s="7" t="s">
        <v>863</v>
      </c>
      <c r="D529" s="8">
        <v>45.1</v>
      </c>
      <c r="E529" s="8">
        <v>0.03</v>
      </c>
      <c r="F529" s="8">
        <v>0.89</v>
      </c>
      <c r="G529" s="8">
        <f t="shared" si="28"/>
        <v>0.45860301000000003</v>
      </c>
      <c r="I529" s="8">
        <v>8.02</v>
      </c>
      <c r="J529" s="8">
        <v>8.02</v>
      </c>
      <c r="K529" s="8">
        <v>0.11</v>
      </c>
      <c r="L529" s="8">
        <v>43.7</v>
      </c>
      <c r="M529" s="8">
        <f t="shared" si="29"/>
        <v>0.28952105</v>
      </c>
      <c r="N529" s="8">
        <v>0.82</v>
      </c>
      <c r="O529" s="8">
        <v>7.0000000000000007E-2</v>
      </c>
      <c r="P529" s="21">
        <v>0.03</v>
      </c>
      <c r="R529" s="8">
        <f t="shared" si="30"/>
        <v>99.518124060000005</v>
      </c>
      <c r="Z529" s="9">
        <v>7.8</v>
      </c>
      <c r="AA529" s="9">
        <v>25</v>
      </c>
      <c r="AB529" s="9">
        <v>3138</v>
      </c>
      <c r="AC529" s="9">
        <v>106</v>
      </c>
      <c r="AD529" s="9">
        <v>2275</v>
      </c>
      <c r="AF529" s="9">
        <v>49</v>
      </c>
      <c r="AN529" s="9">
        <v>5</v>
      </c>
      <c r="BD529" s="9">
        <v>1.06</v>
      </c>
      <c r="BE529" s="9">
        <v>2.85</v>
      </c>
      <c r="BG529" s="9">
        <v>1.1499999999999999</v>
      </c>
      <c r="BH529" s="9">
        <v>0.18</v>
      </c>
      <c r="BI529" s="9">
        <v>7.5999999999999998E-2</v>
      </c>
      <c r="BP529" s="9">
        <v>6.4000000000000001E-2</v>
      </c>
      <c r="BQ529" s="9">
        <v>7.0000000000000001E-3</v>
      </c>
      <c r="BR529" s="9">
        <v>0.06</v>
      </c>
      <c r="CD529" s="9">
        <v>0.13</v>
      </c>
    </row>
    <row r="530" spans="1:83">
      <c r="B530" s="7" t="s">
        <v>862</v>
      </c>
      <c r="D530" s="8">
        <v>42</v>
      </c>
      <c r="E530" s="8">
        <v>0.21</v>
      </c>
      <c r="F530" s="8">
        <v>1.33</v>
      </c>
      <c r="G530" s="8">
        <f t="shared" si="28"/>
        <v>0.28001382000000002</v>
      </c>
      <c r="I530" s="8">
        <v>12.3</v>
      </c>
      <c r="J530" s="8">
        <v>12.3</v>
      </c>
      <c r="K530" s="8">
        <v>0.2</v>
      </c>
      <c r="L530" s="8">
        <v>38.9</v>
      </c>
      <c r="M530" s="8">
        <f t="shared" si="29"/>
        <v>0.249942568</v>
      </c>
      <c r="N530" s="8">
        <v>3.77</v>
      </c>
      <c r="O530" s="8">
        <v>0.34</v>
      </c>
      <c r="P530" s="21">
        <v>7.0000000000000007E-2</v>
      </c>
      <c r="R530" s="8">
        <f t="shared" si="30"/>
        <v>99.649956387999993</v>
      </c>
      <c r="Z530" s="9">
        <v>8.1</v>
      </c>
      <c r="AA530" s="9">
        <v>71</v>
      </c>
      <c r="AB530" s="9">
        <v>1916</v>
      </c>
      <c r="AC530" s="9">
        <v>108</v>
      </c>
      <c r="AD530" s="9">
        <v>1964</v>
      </c>
      <c r="AF530" s="9">
        <v>126</v>
      </c>
      <c r="AN530" s="9">
        <v>8</v>
      </c>
      <c r="BD530" s="9">
        <v>10.1</v>
      </c>
      <c r="BE530" s="9">
        <v>20.9</v>
      </c>
      <c r="BG530" s="9">
        <v>12.6</v>
      </c>
      <c r="BH530" s="9">
        <v>2.66</v>
      </c>
      <c r="BI530" s="9">
        <v>0.85</v>
      </c>
      <c r="BK530" s="9">
        <v>0.4</v>
      </c>
      <c r="BP530" s="9">
        <v>0.38</v>
      </c>
      <c r="BQ530" s="9">
        <v>4.9000000000000002E-2</v>
      </c>
      <c r="BR530" s="9">
        <v>1.07</v>
      </c>
      <c r="BS530" s="9">
        <v>0.23</v>
      </c>
      <c r="CD530" s="9">
        <v>0.42</v>
      </c>
    </row>
    <row r="532" spans="1:83">
      <c r="A532" s="7" t="s">
        <v>861</v>
      </c>
      <c r="B532" s="7" t="s">
        <v>860</v>
      </c>
      <c r="D532" s="8">
        <v>42.51</v>
      </c>
      <c r="E532" s="8">
        <v>7.0000000000000007E-2</v>
      </c>
      <c r="F532" s="8">
        <v>2.41</v>
      </c>
      <c r="I532" s="8">
        <v>7.68</v>
      </c>
      <c r="J532" s="8">
        <f>I532+H532*0.8998</f>
        <v>7.68</v>
      </c>
      <c r="K532" s="8">
        <v>0.12</v>
      </c>
      <c r="L532" s="8">
        <v>43.36</v>
      </c>
      <c r="N532" s="8">
        <v>2.36</v>
      </c>
      <c r="O532" s="8">
        <v>0.16</v>
      </c>
      <c r="P532" s="21">
        <v>0.01</v>
      </c>
      <c r="R532" s="8">
        <f>SUM(J532:Q532,D532:G532)</f>
        <v>98.679999999999978</v>
      </c>
    </row>
    <row r="533" spans="1:83">
      <c r="B533" s="7" t="s">
        <v>859</v>
      </c>
      <c r="D533" s="8">
        <v>42.63</v>
      </c>
      <c r="E533" s="8">
        <v>0.05</v>
      </c>
      <c r="F533" s="8">
        <v>2.35</v>
      </c>
      <c r="I533" s="8">
        <v>7.88</v>
      </c>
      <c r="J533" s="8">
        <f>I533+H533*0.8998</f>
        <v>7.88</v>
      </c>
      <c r="K533" s="8">
        <v>0.13</v>
      </c>
      <c r="L533" s="8">
        <v>44.42</v>
      </c>
      <c r="N533" s="8">
        <v>1.67</v>
      </c>
      <c r="P533" s="21">
        <v>0.04</v>
      </c>
      <c r="R533" s="8">
        <f>SUM(J533:Q533,D533:G533)</f>
        <v>99.17</v>
      </c>
      <c r="Z533" s="9">
        <v>10.3</v>
      </c>
      <c r="AL533" s="9">
        <v>1.34</v>
      </c>
      <c r="AM533" s="9">
        <v>42.2</v>
      </c>
      <c r="AO533" s="9">
        <v>4.16</v>
      </c>
      <c r="AP533" s="9">
        <v>0.64</v>
      </c>
      <c r="BC533" s="9">
        <v>29.7</v>
      </c>
      <c r="BD533" s="9">
        <v>2.29</v>
      </c>
      <c r="BE533" s="9">
        <v>4.99</v>
      </c>
      <c r="BF533" s="9">
        <v>0.56999999999999995</v>
      </c>
      <c r="BG533" s="9">
        <v>2.02</v>
      </c>
      <c r="BH533" s="9">
        <v>0.28999999999999998</v>
      </c>
      <c r="BI533" s="9">
        <v>9.5000000000000001E-2</v>
      </c>
      <c r="BJ533" s="9">
        <v>0.23</v>
      </c>
      <c r="BK533" s="9">
        <v>3.9E-2</v>
      </c>
      <c r="BL533" s="9">
        <v>0.25</v>
      </c>
      <c r="BM533" s="9">
        <v>5.1999999999999998E-2</v>
      </c>
      <c r="BN533" s="9">
        <v>0.15</v>
      </c>
      <c r="BO533" s="9">
        <v>2.4E-2</v>
      </c>
      <c r="BP533" s="9">
        <v>0.157</v>
      </c>
      <c r="BQ533" s="9">
        <v>2.5999999999999999E-2</v>
      </c>
      <c r="BR533" s="9">
        <v>9.9000000000000005E-2</v>
      </c>
      <c r="BS533" s="9">
        <v>1.7000000000000001E-2</v>
      </c>
      <c r="CB533" s="9">
        <v>0.32</v>
      </c>
      <c r="CD533" s="9">
        <v>0.224</v>
      </c>
      <c r="CE533" s="9">
        <v>5.8999999999999997E-2</v>
      </c>
    </row>
    <row r="534" spans="1:83">
      <c r="B534" s="7" t="s">
        <v>858</v>
      </c>
      <c r="D534" s="8">
        <v>44.27</v>
      </c>
      <c r="E534" s="8">
        <v>0.06</v>
      </c>
      <c r="F534" s="8">
        <v>2.27</v>
      </c>
      <c r="I534" s="8">
        <v>8.02</v>
      </c>
      <c r="J534" s="8">
        <f>I534+H534*0.8998</f>
        <v>8.02</v>
      </c>
      <c r="K534" s="8">
        <v>0.12</v>
      </c>
      <c r="L534" s="8">
        <v>42.6</v>
      </c>
      <c r="N534" s="8">
        <v>1.82</v>
      </c>
      <c r="R534" s="8">
        <f>SUM(J534:Q534,D534:G534)</f>
        <v>99.160000000000011</v>
      </c>
    </row>
    <row r="535" spans="1:83">
      <c r="B535" s="7" t="s">
        <v>857</v>
      </c>
      <c r="D535" s="8">
        <v>45.36</v>
      </c>
      <c r="E535" s="8">
        <v>0.28000000000000003</v>
      </c>
      <c r="F535" s="8">
        <v>3.24</v>
      </c>
      <c r="I535" s="8">
        <v>8.91</v>
      </c>
      <c r="J535" s="8">
        <f>I535+H535*0.8998</f>
        <v>8.91</v>
      </c>
      <c r="K535" s="8">
        <v>0.14000000000000001</v>
      </c>
      <c r="L535" s="8">
        <v>38.53</v>
      </c>
      <c r="N535" s="8">
        <v>2.96</v>
      </c>
      <c r="O535" s="8">
        <v>0.28000000000000003</v>
      </c>
      <c r="R535" s="8">
        <f>SUM(J535:Q535,D535:G535)</f>
        <v>99.7</v>
      </c>
    </row>
    <row r="537" spans="1:83">
      <c r="A537" s="7" t="s">
        <v>856</v>
      </c>
      <c r="B537" s="7" t="s">
        <v>855</v>
      </c>
      <c r="D537" s="8">
        <v>42.91</v>
      </c>
      <c r="E537" s="8">
        <v>0.06</v>
      </c>
      <c r="F537" s="8">
        <v>2.2999999999999998</v>
      </c>
      <c r="I537" s="8">
        <v>7.7</v>
      </c>
      <c r="J537" s="8">
        <f t="shared" ref="J537:J542" si="31">I537+H537*0.8998</f>
        <v>7.7</v>
      </c>
      <c r="K537" s="8">
        <v>0.12</v>
      </c>
      <c r="L537" s="8">
        <v>43.01</v>
      </c>
      <c r="N537" s="8">
        <v>2.2000000000000002</v>
      </c>
      <c r="O537" s="8">
        <v>0.23</v>
      </c>
      <c r="P537" s="21">
        <v>0.01</v>
      </c>
      <c r="R537" s="8">
        <f t="shared" ref="R537:R542" si="32">SUM(J537:Q537,D537:G537)</f>
        <v>98.539999999999992</v>
      </c>
    </row>
    <row r="538" spans="1:83">
      <c r="B538" s="7" t="s">
        <v>854</v>
      </c>
      <c r="D538" s="8">
        <v>42.71</v>
      </c>
      <c r="E538" s="8">
        <v>7.0000000000000007E-2</v>
      </c>
      <c r="F538" s="8">
        <v>2.36</v>
      </c>
      <c r="I538" s="8">
        <v>7.69</v>
      </c>
      <c r="J538" s="8">
        <f t="shared" si="31"/>
        <v>7.69</v>
      </c>
      <c r="K538" s="8">
        <v>0.12</v>
      </c>
      <c r="L538" s="8">
        <v>43.19</v>
      </c>
      <c r="N538" s="8">
        <v>2.2799999999999998</v>
      </c>
      <c r="O538" s="8">
        <v>0.2</v>
      </c>
      <c r="P538" s="21">
        <v>0.01</v>
      </c>
      <c r="R538" s="8">
        <f t="shared" si="32"/>
        <v>98.63</v>
      </c>
    </row>
    <row r="539" spans="1:83">
      <c r="B539" s="7" t="s">
        <v>853</v>
      </c>
      <c r="D539" s="8">
        <v>45.03</v>
      </c>
      <c r="E539" s="8">
        <v>0.08</v>
      </c>
      <c r="F539" s="8">
        <v>2.65</v>
      </c>
      <c r="I539" s="8">
        <v>8.01</v>
      </c>
      <c r="J539" s="8">
        <f t="shared" si="31"/>
        <v>8.01</v>
      </c>
      <c r="K539" s="8">
        <v>0.13</v>
      </c>
      <c r="L539" s="8">
        <v>40.83</v>
      </c>
      <c r="N539" s="8">
        <v>2.36</v>
      </c>
      <c r="O539" s="8">
        <v>0.25</v>
      </c>
      <c r="R539" s="8">
        <f t="shared" si="32"/>
        <v>99.34</v>
      </c>
    </row>
    <row r="540" spans="1:83">
      <c r="B540" s="7" t="s">
        <v>852</v>
      </c>
      <c r="D540" s="8">
        <v>43.26</v>
      </c>
      <c r="E540" s="8">
        <v>0.03</v>
      </c>
      <c r="F540" s="8">
        <v>2.21</v>
      </c>
      <c r="I540" s="8">
        <v>7.96</v>
      </c>
      <c r="J540" s="8">
        <f t="shared" si="31"/>
        <v>7.96</v>
      </c>
      <c r="K540" s="8">
        <v>0.13</v>
      </c>
      <c r="L540" s="8">
        <v>43.97</v>
      </c>
      <c r="N540" s="8">
        <v>1.64</v>
      </c>
      <c r="R540" s="8">
        <f t="shared" si="32"/>
        <v>99.2</v>
      </c>
      <c r="Z540" s="9">
        <v>10.4</v>
      </c>
      <c r="AL540" s="9">
        <v>0.27</v>
      </c>
      <c r="AM540" s="9">
        <v>23.3</v>
      </c>
      <c r="AO540" s="9">
        <v>1.03</v>
      </c>
      <c r="AP540" s="9">
        <v>0.06</v>
      </c>
      <c r="BC540" s="9">
        <v>1.47</v>
      </c>
      <c r="BD540" s="9">
        <v>1.43</v>
      </c>
      <c r="BE540" s="9">
        <v>1.58</v>
      </c>
      <c r="BF540" s="9">
        <v>0.106</v>
      </c>
      <c r="BG540" s="9">
        <v>0.29399999999999998</v>
      </c>
      <c r="BH540" s="9">
        <v>7.8E-2</v>
      </c>
      <c r="BI540" s="9">
        <v>3.2000000000000001E-2</v>
      </c>
      <c r="BJ540" s="9">
        <v>0.113</v>
      </c>
      <c r="BK540" s="9">
        <v>2.4E-2</v>
      </c>
      <c r="BL540" s="9">
        <v>0.192</v>
      </c>
      <c r="BM540" s="9">
        <v>4.3999999999999997E-2</v>
      </c>
      <c r="BN540" s="9">
        <v>0.13600000000000001</v>
      </c>
      <c r="BO540" s="9">
        <v>2.3E-2</v>
      </c>
      <c r="BP540" s="9">
        <v>0.151</v>
      </c>
      <c r="BQ540" s="9">
        <v>2.5999999999999999E-2</v>
      </c>
      <c r="BR540" s="9">
        <v>3.1E-2</v>
      </c>
      <c r="BS540" s="9">
        <v>3.0000000000000001E-3</v>
      </c>
      <c r="CB540" s="9">
        <v>0.19</v>
      </c>
      <c r="CD540" s="9">
        <v>0.20200000000000001</v>
      </c>
      <c r="CE540" s="9">
        <v>5.2999999999999999E-2</v>
      </c>
    </row>
    <row r="541" spans="1:83">
      <c r="B541" s="7" t="s">
        <v>851</v>
      </c>
      <c r="D541" s="8">
        <v>45.14</v>
      </c>
      <c r="E541" s="8">
        <v>0.04</v>
      </c>
      <c r="F541" s="8">
        <v>2.85</v>
      </c>
      <c r="I541" s="8">
        <v>7.86</v>
      </c>
      <c r="J541" s="8">
        <f t="shared" si="31"/>
        <v>7.86</v>
      </c>
      <c r="K541" s="8">
        <v>0.11</v>
      </c>
      <c r="L541" s="8">
        <v>40.35</v>
      </c>
      <c r="N541" s="8">
        <v>2.29</v>
      </c>
      <c r="R541" s="8">
        <f t="shared" si="32"/>
        <v>98.64</v>
      </c>
      <c r="Z541" s="9">
        <v>12.6</v>
      </c>
      <c r="AL541" s="9">
        <v>0.54</v>
      </c>
      <c r="AM541" s="9">
        <v>4.7</v>
      </c>
      <c r="AO541" s="9">
        <v>0.5</v>
      </c>
      <c r="AP541" s="9">
        <v>0.14000000000000001</v>
      </c>
      <c r="BC541" s="9">
        <v>2.7</v>
      </c>
      <c r="BD541" s="9">
        <v>0.15</v>
      </c>
      <c r="BE541" s="9">
        <v>0.2</v>
      </c>
      <c r="BF541" s="9">
        <v>0.03</v>
      </c>
      <c r="BG541" s="9">
        <v>0.11</v>
      </c>
      <c r="BH541" s="9">
        <v>5.2999999999999999E-2</v>
      </c>
      <c r="BI541" s="9">
        <v>2.5000000000000001E-2</v>
      </c>
      <c r="BJ541" s="9">
        <v>0.11700000000000001</v>
      </c>
      <c r="BK541" s="9">
        <v>2.7E-2</v>
      </c>
      <c r="BL541" s="9">
        <v>0.218</v>
      </c>
      <c r="BM541" s="9">
        <v>5.2999999999999999E-2</v>
      </c>
      <c r="BN541" s="9">
        <v>0.16500000000000001</v>
      </c>
      <c r="BO541" s="9">
        <v>2.9000000000000001E-2</v>
      </c>
      <c r="BP541" s="9">
        <v>0.19800000000000001</v>
      </c>
      <c r="BQ541" s="9">
        <v>3.5000000000000003E-2</v>
      </c>
      <c r="BR541" s="9">
        <v>1.7000000000000001E-2</v>
      </c>
      <c r="BS541" s="9">
        <v>5.0000000000000001E-3</v>
      </c>
      <c r="CD541" s="9">
        <v>1.4999999999999999E-2</v>
      </c>
      <c r="CE541" s="9">
        <v>6.0000000000000001E-3</v>
      </c>
    </row>
    <row r="542" spans="1:83">
      <c r="B542" s="7" t="s">
        <v>850</v>
      </c>
      <c r="D542" s="8">
        <v>43.42</v>
      </c>
      <c r="E542" s="8">
        <v>0.04</v>
      </c>
      <c r="F542" s="8">
        <v>1.48</v>
      </c>
      <c r="I542" s="8">
        <v>11.17</v>
      </c>
      <c r="J542" s="8">
        <f t="shared" si="31"/>
        <v>11.17</v>
      </c>
      <c r="K542" s="8">
        <v>0.18</v>
      </c>
      <c r="L542" s="8">
        <v>41.17</v>
      </c>
      <c r="N542" s="8">
        <v>1.48</v>
      </c>
      <c r="R542" s="8">
        <f t="shared" si="32"/>
        <v>98.940000000000012</v>
      </c>
      <c r="Z542" s="9">
        <v>10.5</v>
      </c>
      <c r="AL542" s="9">
        <v>0.57999999999999996</v>
      </c>
      <c r="AM542" s="9">
        <v>31.6</v>
      </c>
      <c r="AO542" s="9">
        <v>3.74</v>
      </c>
      <c r="AP542" s="9">
        <v>0.46</v>
      </c>
      <c r="BC542" s="9">
        <v>6</v>
      </c>
      <c r="BD542" s="9">
        <v>0.95</v>
      </c>
      <c r="BE542" s="9">
        <v>2.4</v>
      </c>
      <c r="BF542" s="9">
        <v>0.34</v>
      </c>
      <c r="BG542" s="9">
        <v>1.5</v>
      </c>
      <c r="BH542" s="9">
        <v>0.36</v>
      </c>
      <c r="BI542" s="9">
        <v>0.115</v>
      </c>
      <c r="BJ542" s="9">
        <v>0.29599999999999999</v>
      </c>
      <c r="BK542" s="9">
        <v>4.9000000000000002E-2</v>
      </c>
      <c r="BL542" s="9">
        <v>0.29399999999999998</v>
      </c>
      <c r="BM542" s="9">
        <v>5.6000000000000001E-2</v>
      </c>
      <c r="BN542" s="9">
        <v>0.156</v>
      </c>
      <c r="BO542" s="9">
        <v>2.4E-2</v>
      </c>
      <c r="BP542" s="9">
        <v>0.158</v>
      </c>
      <c r="BQ542" s="9">
        <v>2.5999999999999999E-2</v>
      </c>
      <c r="BR542" s="9">
        <v>7.0000000000000007E-2</v>
      </c>
      <c r="BS542" s="9">
        <v>1.2999999999999999E-2</v>
      </c>
      <c r="CB542" s="9">
        <v>0.22</v>
      </c>
      <c r="CD542" s="9">
        <v>3.2000000000000001E-2</v>
      </c>
      <c r="CE542" s="9">
        <v>0.01</v>
      </c>
    </row>
    <row r="543" spans="1:83">
      <c r="B543" s="7" t="s">
        <v>849</v>
      </c>
      <c r="Z543" s="9">
        <v>15.1</v>
      </c>
      <c r="AL543" s="9">
        <v>0.08</v>
      </c>
      <c r="AM543" s="9">
        <v>15</v>
      </c>
      <c r="AO543" s="9">
        <v>5.23</v>
      </c>
      <c r="AP543" s="9">
        <v>0.3</v>
      </c>
      <c r="BC543" s="9">
        <v>0.8</v>
      </c>
      <c r="BD543" s="9">
        <v>0.35</v>
      </c>
      <c r="BE543" s="9">
        <v>0.74</v>
      </c>
      <c r="BF543" s="9">
        <v>0.15</v>
      </c>
      <c r="BG543" s="9">
        <v>0.79</v>
      </c>
      <c r="BH543" s="9">
        <v>0.31</v>
      </c>
      <c r="BI543" s="9">
        <v>0.12</v>
      </c>
      <c r="BJ543" s="9">
        <v>0.45</v>
      </c>
      <c r="BK543" s="9">
        <v>8.6999999999999994E-2</v>
      </c>
      <c r="BL543" s="9">
        <v>0.59</v>
      </c>
      <c r="BM543" s="9">
        <v>0.14000000000000001</v>
      </c>
      <c r="BN543" s="9">
        <v>0.4</v>
      </c>
      <c r="BO543" s="9">
        <v>6.2E-2</v>
      </c>
      <c r="BP543" s="9">
        <v>0.38</v>
      </c>
      <c r="BQ543" s="9">
        <v>6.8000000000000005E-2</v>
      </c>
      <c r="BR543" s="9">
        <v>0.192</v>
      </c>
      <c r="BS543" s="9">
        <v>6.0000000000000001E-3</v>
      </c>
      <c r="CB543" s="9">
        <v>2.4</v>
      </c>
      <c r="CD543" s="9">
        <v>0.02</v>
      </c>
      <c r="CE543" s="9">
        <v>2.3E-2</v>
      </c>
    </row>
    <row r="545" spans="1:83">
      <c r="A545" s="7" t="s">
        <v>848</v>
      </c>
      <c r="B545" s="7" t="s">
        <v>847</v>
      </c>
      <c r="D545" s="8">
        <v>50.3</v>
      </c>
      <c r="E545" s="8">
        <v>0.39</v>
      </c>
      <c r="F545" s="8">
        <v>9.9</v>
      </c>
      <c r="G545" s="8">
        <v>0.61</v>
      </c>
      <c r="I545" s="8">
        <v>5.14</v>
      </c>
      <c r="J545" s="8">
        <f t="shared" ref="J545:J550" si="33">I545+H545*0.8998</f>
        <v>5.14</v>
      </c>
      <c r="K545" s="8">
        <v>0.13</v>
      </c>
      <c r="L545" s="8">
        <v>22.44</v>
      </c>
      <c r="M545" s="8">
        <v>0.08</v>
      </c>
      <c r="N545" s="8">
        <v>9.33</v>
      </c>
      <c r="O545" s="8">
        <v>1</v>
      </c>
      <c r="P545" s="21">
        <v>0.09</v>
      </c>
      <c r="R545" s="8">
        <f t="shared" ref="R545:R550" si="34">SUM(J545:Q545,D545:G545)</f>
        <v>99.41</v>
      </c>
    </row>
    <row r="546" spans="1:83">
      <c r="B546" s="7" t="s">
        <v>846</v>
      </c>
      <c r="D546" s="8">
        <v>48.3</v>
      </c>
      <c r="E546" s="8">
        <v>0.41</v>
      </c>
      <c r="F546" s="8">
        <v>10.5</v>
      </c>
      <c r="G546" s="8">
        <v>0.4</v>
      </c>
      <c r="I546" s="8">
        <v>5.85</v>
      </c>
      <c r="J546" s="8">
        <f t="shared" si="33"/>
        <v>5.85</v>
      </c>
      <c r="K546" s="8">
        <v>0.13</v>
      </c>
      <c r="L546" s="8">
        <v>22.85</v>
      </c>
      <c r="M546" s="8">
        <v>0.1</v>
      </c>
      <c r="N546" s="8">
        <v>9.4499999999999993</v>
      </c>
      <c r="O546" s="8">
        <v>1.08</v>
      </c>
      <c r="P546" s="21">
        <v>0.06</v>
      </c>
      <c r="R546" s="8">
        <f t="shared" si="34"/>
        <v>99.13</v>
      </c>
    </row>
    <row r="547" spans="1:83">
      <c r="B547" s="7" t="s">
        <v>845</v>
      </c>
      <c r="D547" s="8">
        <v>47.87</v>
      </c>
      <c r="E547" s="8">
        <v>0.77</v>
      </c>
      <c r="F547" s="8">
        <v>11.49</v>
      </c>
      <c r="G547" s="8">
        <v>0.51</v>
      </c>
      <c r="I547" s="8">
        <v>5.36</v>
      </c>
      <c r="J547" s="8">
        <f t="shared" si="33"/>
        <v>5.36</v>
      </c>
      <c r="K547" s="8">
        <v>0.12</v>
      </c>
      <c r="L547" s="8">
        <v>20.98</v>
      </c>
      <c r="M547" s="8">
        <v>0.08</v>
      </c>
      <c r="N547" s="8">
        <v>11.18</v>
      </c>
      <c r="O547" s="8">
        <v>1.24</v>
      </c>
      <c r="P547" s="21">
        <v>0.19</v>
      </c>
      <c r="R547" s="8">
        <f t="shared" si="34"/>
        <v>99.789999999999992</v>
      </c>
    </row>
    <row r="548" spans="1:83">
      <c r="B548" s="7" t="s">
        <v>844</v>
      </c>
      <c r="D548" s="8">
        <v>48.06</v>
      </c>
      <c r="E548" s="8">
        <v>0.4</v>
      </c>
      <c r="F548" s="8">
        <v>13.5</v>
      </c>
      <c r="G548" s="8">
        <v>0.11</v>
      </c>
      <c r="I548" s="8">
        <v>6.52</v>
      </c>
      <c r="J548" s="8">
        <f t="shared" si="33"/>
        <v>6.52</v>
      </c>
      <c r="K548" s="8">
        <v>0.26</v>
      </c>
      <c r="L548" s="8">
        <v>20.07</v>
      </c>
      <c r="M548" s="8">
        <v>0.06</v>
      </c>
      <c r="N548" s="8">
        <v>9.42</v>
      </c>
      <c r="O548" s="8">
        <v>1.37</v>
      </c>
      <c r="P548" s="21">
        <v>0.12</v>
      </c>
      <c r="R548" s="8">
        <f t="shared" si="34"/>
        <v>99.89</v>
      </c>
    </row>
    <row r="549" spans="1:83">
      <c r="B549" s="7" t="s">
        <v>843</v>
      </c>
      <c r="D549" s="8">
        <v>44.78</v>
      </c>
      <c r="E549" s="8">
        <v>0.33</v>
      </c>
      <c r="F549" s="8">
        <v>3.75</v>
      </c>
      <c r="G549" s="8">
        <v>0.22</v>
      </c>
      <c r="I549" s="8">
        <v>8.08</v>
      </c>
      <c r="J549" s="8">
        <f t="shared" si="33"/>
        <v>8.08</v>
      </c>
      <c r="K549" s="8">
        <v>0.12</v>
      </c>
      <c r="L549" s="8">
        <v>39.200000000000003</v>
      </c>
      <c r="M549" s="8">
        <v>0.2</v>
      </c>
      <c r="N549" s="8">
        <v>2.15</v>
      </c>
      <c r="O549" s="8">
        <v>0.48</v>
      </c>
      <c r="P549" s="21">
        <v>0.16</v>
      </c>
      <c r="R549" s="8">
        <f t="shared" si="34"/>
        <v>99.47</v>
      </c>
    </row>
    <row r="550" spans="1:83">
      <c r="B550" s="7" t="s">
        <v>842</v>
      </c>
      <c r="D550" s="8">
        <v>45.22</v>
      </c>
      <c r="E550" s="8">
        <v>0.26</v>
      </c>
      <c r="F550" s="8">
        <v>3.37</v>
      </c>
      <c r="G550" s="8">
        <v>0.28999999999999998</v>
      </c>
      <c r="I550" s="8">
        <v>7.57</v>
      </c>
      <c r="J550" s="8">
        <f t="shared" si="33"/>
        <v>7.57</v>
      </c>
      <c r="K550" s="8">
        <v>0.12</v>
      </c>
      <c r="L550" s="8">
        <v>40.119999999999997</v>
      </c>
      <c r="M550" s="8">
        <v>0.2</v>
      </c>
      <c r="N550" s="8">
        <v>2.64</v>
      </c>
      <c r="O550" s="8">
        <v>0.34</v>
      </c>
      <c r="P550" s="21">
        <v>0.04</v>
      </c>
      <c r="R550" s="8">
        <f t="shared" si="34"/>
        <v>100.17000000000002</v>
      </c>
    </row>
    <row r="551" spans="1:83">
      <c r="B551" s="7" t="s">
        <v>841</v>
      </c>
      <c r="D551" s="8">
        <v>44.26</v>
      </c>
      <c r="E551" s="8">
        <v>0.05</v>
      </c>
      <c r="F551" s="8">
        <v>1.88</v>
      </c>
      <c r="G551" s="8">
        <v>0.37</v>
      </c>
      <c r="J551" s="8">
        <v>7.98</v>
      </c>
      <c r="L551" s="8">
        <v>42.7</v>
      </c>
      <c r="M551" s="8">
        <v>0.28000000000000003</v>
      </c>
      <c r="N551" s="8">
        <v>1.65</v>
      </c>
      <c r="O551" s="8">
        <v>0.23</v>
      </c>
      <c r="R551" s="8">
        <v>99.4</v>
      </c>
      <c r="Z551" s="9">
        <v>6.4</v>
      </c>
      <c r="AL551" s="9">
        <v>0.185</v>
      </c>
      <c r="AM551" s="9">
        <v>12.7</v>
      </c>
      <c r="AO551" s="9">
        <v>1.38</v>
      </c>
      <c r="AP551" s="9">
        <v>0.28999999999999998</v>
      </c>
      <c r="BC551" s="9">
        <v>1.1399999999999999</v>
      </c>
      <c r="BD551" s="9">
        <v>0.94</v>
      </c>
      <c r="BE551" s="9">
        <v>1.74</v>
      </c>
      <c r="BG551" s="9">
        <v>0.59</v>
      </c>
      <c r="BH551" s="9">
        <v>0.14899999999999999</v>
      </c>
      <c r="BI551" s="9">
        <v>4.7E-2</v>
      </c>
      <c r="BP551" s="9">
        <v>0.125</v>
      </c>
      <c r="BQ551" s="9">
        <v>2.1999999999999999E-2</v>
      </c>
      <c r="BS551" s="9">
        <v>1.4E-2</v>
      </c>
      <c r="CD551" s="9">
        <v>0.13</v>
      </c>
      <c r="CE551" s="9">
        <v>3.5000000000000003E-2</v>
      </c>
    </row>
    <row r="552" spans="1:83">
      <c r="B552" s="7" t="s">
        <v>840</v>
      </c>
      <c r="D552" s="8">
        <v>44.43</v>
      </c>
      <c r="E552" s="8">
        <v>0.05</v>
      </c>
      <c r="F552" s="8">
        <v>1.98</v>
      </c>
      <c r="G552" s="8">
        <v>0.44</v>
      </c>
      <c r="J552" s="8">
        <v>7.87</v>
      </c>
      <c r="L552" s="8">
        <v>40.729999999999997</v>
      </c>
      <c r="M552" s="8">
        <v>0.25</v>
      </c>
      <c r="N552" s="8">
        <v>2.5099999999999998</v>
      </c>
      <c r="O552" s="8">
        <v>0.5</v>
      </c>
      <c r="R552" s="8">
        <v>98.76</v>
      </c>
      <c r="Z552" s="9">
        <v>8.4</v>
      </c>
      <c r="AL552" s="9">
        <v>0.36599999999999999</v>
      </c>
      <c r="AM552" s="9">
        <v>42.1</v>
      </c>
      <c r="AO552" s="9">
        <v>7.46</v>
      </c>
      <c r="AP552" s="9">
        <v>1.67</v>
      </c>
      <c r="BC552" s="9">
        <v>1.62</v>
      </c>
      <c r="BD552" s="9">
        <v>6.56</v>
      </c>
      <c r="BE552" s="9">
        <v>13.9</v>
      </c>
      <c r="BG552" s="9">
        <v>6.59</v>
      </c>
      <c r="BH552" s="9">
        <v>1.29</v>
      </c>
      <c r="BI552" s="9">
        <v>0.36</v>
      </c>
      <c r="BP552" s="9">
        <v>0.26</v>
      </c>
      <c r="BQ552" s="9">
        <v>0.04</v>
      </c>
      <c r="BS552" s="9">
        <v>3.6999999999999998E-2</v>
      </c>
      <c r="CD552" s="9">
        <v>0.63600000000000001</v>
      </c>
      <c r="CE552" s="9">
        <v>0.183</v>
      </c>
    </row>
    <row r="553" spans="1:83">
      <c r="B553" s="7" t="s">
        <v>839</v>
      </c>
      <c r="D553" s="8">
        <v>43.2</v>
      </c>
      <c r="E553" s="8">
        <v>0.02</v>
      </c>
      <c r="F553" s="8">
        <v>1</v>
      </c>
      <c r="G553" s="8">
        <v>0.41</v>
      </c>
      <c r="J553" s="8">
        <v>7.54</v>
      </c>
      <c r="L553" s="8">
        <v>44.7</v>
      </c>
      <c r="M553" s="8">
        <v>0.32</v>
      </c>
      <c r="N553" s="8">
        <v>1.05</v>
      </c>
      <c r="O553" s="8">
        <v>0.27</v>
      </c>
      <c r="R553" s="8">
        <v>98.51</v>
      </c>
      <c r="Z553" s="9">
        <v>6.1</v>
      </c>
      <c r="AL553" s="9">
        <v>0.3</v>
      </c>
      <c r="AM553" s="9">
        <v>158</v>
      </c>
      <c r="AO553" s="9">
        <v>1.48</v>
      </c>
      <c r="AP553" s="9">
        <v>1.64</v>
      </c>
      <c r="BC553" s="9">
        <v>10.199999999999999</v>
      </c>
      <c r="BD553" s="9">
        <v>7.56</v>
      </c>
      <c r="BE553" s="9">
        <v>17.7</v>
      </c>
      <c r="BG553" s="9">
        <v>9.1300000000000008</v>
      </c>
      <c r="BH553" s="9">
        <v>1.77</v>
      </c>
      <c r="BI553" s="9">
        <v>0.46600000000000003</v>
      </c>
      <c r="BP553" s="9">
        <v>0.18099999999999999</v>
      </c>
      <c r="BQ553" s="9">
        <v>2.8000000000000001E-2</v>
      </c>
      <c r="BS553" s="9">
        <v>1.9E-2</v>
      </c>
      <c r="CD553" s="9">
        <v>0.33200000000000002</v>
      </c>
      <c r="CE553" s="9">
        <v>8.5000000000000006E-2</v>
      </c>
    </row>
    <row r="554" spans="1:83">
      <c r="B554" s="7" t="s">
        <v>838</v>
      </c>
      <c r="D554" s="8">
        <v>44.49</v>
      </c>
      <c r="E554" s="8">
        <v>0.05</v>
      </c>
      <c r="F554" s="8">
        <v>2.0299999999999998</v>
      </c>
      <c r="G554" s="8">
        <v>0.43</v>
      </c>
      <c r="J554" s="8">
        <v>7.66</v>
      </c>
      <c r="L554" s="8">
        <v>41.18</v>
      </c>
      <c r="M554" s="8">
        <v>0.25</v>
      </c>
      <c r="N554" s="8">
        <v>2.19</v>
      </c>
      <c r="O554" s="8">
        <v>0.39</v>
      </c>
      <c r="R554" s="8">
        <v>98.67</v>
      </c>
      <c r="Z554" s="9">
        <v>7.7</v>
      </c>
      <c r="AL554" s="9">
        <v>0.28000000000000003</v>
      </c>
      <c r="AM554" s="9">
        <v>30.3</v>
      </c>
      <c r="AO554" s="9">
        <v>0.93</v>
      </c>
      <c r="AP554" s="9">
        <v>0.21</v>
      </c>
      <c r="BC554" s="9">
        <v>0.77</v>
      </c>
      <c r="BD554" s="9">
        <v>4</v>
      </c>
      <c r="BE554" s="9">
        <v>8.2799999999999994</v>
      </c>
      <c r="BG554" s="9">
        <v>3.61</v>
      </c>
      <c r="BH554" s="9">
        <v>0.63900000000000001</v>
      </c>
      <c r="BI554" s="9">
        <v>0.17899999999999999</v>
      </c>
      <c r="BP554" s="9">
        <v>0.19500000000000001</v>
      </c>
      <c r="BQ554" s="9">
        <v>3.2000000000000001E-2</v>
      </c>
      <c r="BS554" s="9">
        <v>6.0000000000000001E-3</v>
      </c>
      <c r="CD554" s="9">
        <v>0.48499999999999999</v>
      </c>
      <c r="CE554" s="9">
        <v>0.112</v>
      </c>
    </row>
    <row r="556" spans="1:83">
      <c r="A556" s="7" t="s">
        <v>837</v>
      </c>
      <c r="B556" s="7" t="s">
        <v>836</v>
      </c>
      <c r="D556" s="8">
        <v>44.22</v>
      </c>
      <c r="E556" s="8">
        <v>0.13</v>
      </c>
      <c r="F556" s="8">
        <v>3.75</v>
      </c>
      <c r="G556" s="8">
        <v>0.34</v>
      </c>
      <c r="I556" s="8">
        <v>8.4700000000000006</v>
      </c>
      <c r="J556" s="8">
        <f>I556+H556*0.8998</f>
        <v>8.4700000000000006</v>
      </c>
      <c r="K556" s="8">
        <v>0.14000000000000001</v>
      </c>
      <c r="L556" s="8">
        <v>40.36</v>
      </c>
      <c r="M556" s="8">
        <v>0.35</v>
      </c>
      <c r="N556" s="8">
        <v>3.18</v>
      </c>
      <c r="O556" s="8">
        <v>0.12</v>
      </c>
      <c r="Q556" s="8">
        <v>0.01</v>
      </c>
      <c r="R556" s="8">
        <f t="shared" ref="R556:R561" si="35">SUM(J556:Q556,D556:G556)</f>
        <v>101.07</v>
      </c>
      <c r="Z556" s="9">
        <v>14</v>
      </c>
      <c r="AA556" s="9">
        <v>76</v>
      </c>
      <c r="AC556" s="9">
        <v>112</v>
      </c>
      <c r="AM556" s="9">
        <v>4</v>
      </c>
      <c r="AN556" s="9">
        <v>5</v>
      </c>
      <c r="AO556" s="9">
        <v>5</v>
      </c>
      <c r="BD556" s="9">
        <v>0.21</v>
      </c>
      <c r="BH556" s="9">
        <v>0.21</v>
      </c>
      <c r="BI556" s="9">
        <v>8.3000000000000004E-2</v>
      </c>
      <c r="BK556" s="9">
        <v>0.06</v>
      </c>
      <c r="BL556" s="9">
        <v>0.44</v>
      </c>
      <c r="BP556" s="9">
        <v>0.32</v>
      </c>
      <c r="BQ556" s="9">
        <v>0.05</v>
      </c>
      <c r="BR556" s="9">
        <v>0.18</v>
      </c>
    </row>
    <row r="557" spans="1:83">
      <c r="B557" s="7" t="s">
        <v>835</v>
      </c>
      <c r="D557" s="8">
        <v>43.44</v>
      </c>
      <c r="E557" s="8">
        <v>0.09</v>
      </c>
      <c r="F557" s="8">
        <v>2.31</v>
      </c>
      <c r="G557" s="8">
        <v>0.26</v>
      </c>
      <c r="I557" s="8">
        <v>8.59</v>
      </c>
      <c r="J557" s="8">
        <f>I557+H557*0.8998</f>
        <v>8.59</v>
      </c>
      <c r="K557" s="8">
        <v>0.14000000000000001</v>
      </c>
      <c r="L557" s="8">
        <v>39.479999999999997</v>
      </c>
      <c r="M557" s="8">
        <v>0.24</v>
      </c>
      <c r="N557" s="8">
        <v>3.55</v>
      </c>
      <c r="O557" s="8">
        <v>0.03</v>
      </c>
      <c r="Q557" s="8">
        <v>0.01</v>
      </c>
      <c r="R557" s="8">
        <f t="shared" si="35"/>
        <v>98.14</v>
      </c>
      <c r="Z557" s="9">
        <v>11</v>
      </c>
      <c r="AA557" s="9">
        <v>55</v>
      </c>
      <c r="AC557" s="9">
        <v>111</v>
      </c>
      <c r="AM557" s="9">
        <v>8.5</v>
      </c>
      <c r="AN557" s="9">
        <v>3</v>
      </c>
      <c r="AO557" s="9">
        <v>6</v>
      </c>
      <c r="BD557" s="9">
        <v>0.22</v>
      </c>
      <c r="BH557" s="9">
        <v>0.15</v>
      </c>
      <c r="BI557" s="9">
        <v>5.8999999999999997E-2</v>
      </c>
      <c r="BK557" s="9">
        <v>0.02</v>
      </c>
      <c r="BP557" s="9">
        <v>0.32</v>
      </c>
      <c r="BQ557" s="9">
        <v>0.03</v>
      </c>
      <c r="BR557" s="9">
        <v>0.11</v>
      </c>
    </row>
    <row r="558" spans="1:83">
      <c r="B558" s="7" t="s">
        <v>834</v>
      </c>
      <c r="D558" s="8">
        <v>44.76</v>
      </c>
      <c r="E558" s="8">
        <v>0.16</v>
      </c>
      <c r="F558" s="8">
        <v>3.38</v>
      </c>
      <c r="G558" s="8">
        <v>0.35</v>
      </c>
      <c r="I558" s="8">
        <v>8.31</v>
      </c>
      <c r="J558" s="8">
        <f>I558+H558*0.8998</f>
        <v>8.31</v>
      </c>
      <c r="K558" s="8">
        <v>0.13</v>
      </c>
      <c r="L558" s="8">
        <v>39.479999999999997</v>
      </c>
      <c r="M558" s="8">
        <v>0.24</v>
      </c>
      <c r="N558" s="8">
        <v>3.55</v>
      </c>
      <c r="O558" s="8">
        <v>0.21</v>
      </c>
      <c r="Q558" s="8">
        <v>0.01</v>
      </c>
      <c r="R558" s="8">
        <f t="shared" si="35"/>
        <v>100.57999999999998</v>
      </c>
      <c r="Z558" s="9">
        <v>16</v>
      </c>
      <c r="AA558" s="9">
        <v>76</v>
      </c>
      <c r="AC558" s="9">
        <v>111</v>
      </c>
      <c r="AM558" s="9">
        <v>6.5</v>
      </c>
      <c r="AN558" s="9">
        <v>5</v>
      </c>
      <c r="AO558" s="9">
        <v>7</v>
      </c>
      <c r="BD558" s="9">
        <v>0.05</v>
      </c>
      <c r="BH558" s="9">
        <v>0.25</v>
      </c>
      <c r="BI558" s="9">
        <v>0.11</v>
      </c>
      <c r="BK558" s="9">
        <v>0.05</v>
      </c>
      <c r="BL558" s="9">
        <v>0.51</v>
      </c>
      <c r="BP558" s="9">
        <v>0.33</v>
      </c>
      <c r="BQ558" s="9">
        <v>0.08</v>
      </c>
      <c r="BR558" s="9">
        <v>0.24</v>
      </c>
    </row>
    <row r="559" spans="1:83">
      <c r="B559" s="7" t="s">
        <v>833</v>
      </c>
      <c r="D559" s="8">
        <v>45.44</v>
      </c>
      <c r="E559" s="8">
        <v>0.05</v>
      </c>
      <c r="F559" s="8">
        <v>2.14</v>
      </c>
      <c r="G559" s="8">
        <v>0.43</v>
      </c>
      <c r="I559" s="8">
        <v>7.49</v>
      </c>
      <c r="J559" s="8">
        <f>I559+H559*0.8998</f>
        <v>7.49</v>
      </c>
      <c r="K559" s="8">
        <v>0.12</v>
      </c>
      <c r="L559" s="8">
        <v>42.86</v>
      </c>
      <c r="M559" s="8">
        <v>0.28999999999999998</v>
      </c>
      <c r="N559" s="8">
        <v>2</v>
      </c>
      <c r="Q559" s="8">
        <v>0.01</v>
      </c>
      <c r="R559" s="8">
        <f t="shared" si="35"/>
        <v>100.83</v>
      </c>
      <c r="Z559" s="9">
        <v>12</v>
      </c>
      <c r="AA559" s="9">
        <v>53</v>
      </c>
      <c r="AC559" s="9">
        <v>122</v>
      </c>
      <c r="AM559" s="9">
        <v>2</v>
      </c>
      <c r="AN559" s="9">
        <v>3</v>
      </c>
      <c r="AO559" s="9">
        <v>2</v>
      </c>
      <c r="BD559" s="9">
        <v>0.05</v>
      </c>
      <c r="BH559" s="9">
        <v>0.21</v>
      </c>
      <c r="BI559" s="9">
        <v>1.6E-2</v>
      </c>
      <c r="BP559" s="9">
        <v>0.14000000000000001</v>
      </c>
      <c r="BQ559" s="9">
        <v>0.02</v>
      </c>
    </row>
    <row r="560" spans="1:83">
      <c r="B560" s="7" t="s">
        <v>832</v>
      </c>
      <c r="D560" s="8">
        <v>44.39</v>
      </c>
      <c r="E560" s="8">
        <v>0.17</v>
      </c>
      <c r="F560" s="8">
        <v>3.67</v>
      </c>
      <c r="G560" s="8">
        <v>0.42</v>
      </c>
      <c r="I560" s="8">
        <v>8.2100000000000009</v>
      </c>
      <c r="J560" s="8">
        <f>I560+H560*0.8998</f>
        <v>8.2100000000000009</v>
      </c>
      <c r="K560" s="8">
        <v>0.13</v>
      </c>
      <c r="L560" s="8">
        <v>39.57</v>
      </c>
      <c r="M560" s="8">
        <v>0.44</v>
      </c>
      <c r="N560" s="8">
        <v>3.83</v>
      </c>
      <c r="O560" s="8">
        <v>0.21</v>
      </c>
      <c r="Q560" s="8">
        <v>0.01</v>
      </c>
      <c r="R560" s="8">
        <f t="shared" si="35"/>
        <v>101.05</v>
      </c>
      <c r="Z560" s="9">
        <v>16</v>
      </c>
      <c r="AA560" s="9">
        <v>79</v>
      </c>
      <c r="AC560" s="9">
        <v>113</v>
      </c>
      <c r="AM560" s="9">
        <v>11</v>
      </c>
      <c r="AN560" s="9">
        <v>5</v>
      </c>
      <c r="AO560" s="9">
        <v>8</v>
      </c>
      <c r="BD560" s="9">
        <v>0.3</v>
      </c>
      <c r="BH560" s="9">
        <v>0.34</v>
      </c>
      <c r="BI560" s="9">
        <v>0.129</v>
      </c>
      <c r="BK560" s="9">
        <v>7.0000000000000007E-2</v>
      </c>
      <c r="BL560" s="9">
        <v>0.48</v>
      </c>
      <c r="BP560" s="9">
        <v>0.3</v>
      </c>
      <c r="BQ560" s="9">
        <v>7.0000000000000007E-2</v>
      </c>
      <c r="BR560" s="9">
        <v>0.18</v>
      </c>
    </row>
    <row r="561" spans="1:70">
      <c r="B561" s="7" t="s">
        <v>831</v>
      </c>
      <c r="D561" s="8">
        <v>44.83</v>
      </c>
      <c r="E561" s="8">
        <v>0.16</v>
      </c>
      <c r="F561" s="8">
        <v>3.86</v>
      </c>
      <c r="G561" s="8">
        <v>0.33</v>
      </c>
      <c r="I561" s="8">
        <v>8.56</v>
      </c>
      <c r="J561" s="8">
        <v>0.14000000000000001</v>
      </c>
      <c r="K561" s="8">
        <v>0.14000000000000001</v>
      </c>
      <c r="L561" s="8">
        <v>38.729999999999997</v>
      </c>
      <c r="M561" s="8">
        <v>0.27</v>
      </c>
      <c r="N561" s="8">
        <v>3.71</v>
      </c>
      <c r="O561" s="8">
        <v>0.16</v>
      </c>
      <c r="Q561" s="8">
        <v>0.01</v>
      </c>
      <c r="R561" s="8">
        <f t="shared" si="35"/>
        <v>92.339999999999989</v>
      </c>
      <c r="Z561" s="9">
        <v>16</v>
      </c>
      <c r="AA561" s="9">
        <v>79</v>
      </c>
      <c r="AC561" s="9">
        <v>107</v>
      </c>
      <c r="AM561" s="9">
        <v>5.4</v>
      </c>
      <c r="AN561" s="9">
        <v>5</v>
      </c>
      <c r="AO561" s="9">
        <v>6</v>
      </c>
      <c r="BD561" s="9">
        <v>0.03</v>
      </c>
      <c r="BH561" s="9">
        <v>0.25</v>
      </c>
      <c r="BI561" s="9">
        <v>0.106</v>
      </c>
      <c r="BK561" s="9">
        <v>0.04</v>
      </c>
      <c r="BL561" s="9">
        <v>0.68</v>
      </c>
      <c r="BP561" s="9">
        <v>0.42</v>
      </c>
      <c r="BQ561" s="9">
        <v>0.06</v>
      </c>
      <c r="BR561" s="9">
        <v>0.19</v>
      </c>
    </row>
    <row r="563" spans="1:70">
      <c r="A563" s="7" t="s">
        <v>830</v>
      </c>
      <c r="B563" s="7" t="s">
        <v>829</v>
      </c>
      <c r="D563" s="8">
        <v>44.92</v>
      </c>
      <c r="E563" s="8">
        <v>8.4000000000000005E-2</v>
      </c>
      <c r="F563" s="8">
        <v>2.29</v>
      </c>
      <c r="H563" s="8">
        <v>8.7200000000000006</v>
      </c>
      <c r="J563" s="8">
        <f t="shared" ref="J563:J581" si="36">I563+H563*0.8998</f>
        <v>7.8462560000000012</v>
      </c>
      <c r="K563" s="8">
        <v>0.115</v>
      </c>
      <c r="L563" s="8">
        <v>42.48</v>
      </c>
      <c r="N563" s="8">
        <v>1.46</v>
      </c>
      <c r="O563" s="8">
        <v>0.21</v>
      </c>
      <c r="P563" s="21">
        <v>2.4E-2</v>
      </c>
      <c r="Q563" s="8">
        <v>2.5999999999999999E-2</v>
      </c>
      <c r="R563" s="8">
        <f t="shared" ref="R563:R581" si="37">SUM(J563:Q563,D563:G563)</f>
        <v>99.455256000000006</v>
      </c>
      <c r="Z563" s="9">
        <v>12</v>
      </c>
      <c r="AA563" s="9">
        <v>53</v>
      </c>
      <c r="AB563" s="9">
        <v>2856</v>
      </c>
      <c r="AD563" s="9">
        <v>2188</v>
      </c>
      <c r="AE563" s="9">
        <v>7</v>
      </c>
      <c r="AF563" s="9">
        <v>54</v>
      </c>
      <c r="AG563" s="9">
        <v>3.2</v>
      </c>
      <c r="AL563" s="9">
        <v>1.5</v>
      </c>
      <c r="AM563" s="9">
        <v>9.4</v>
      </c>
      <c r="AN563" s="9">
        <v>2.2000000000000002</v>
      </c>
      <c r="AO563" s="9">
        <v>6</v>
      </c>
      <c r="AP563" s="9">
        <v>1.8</v>
      </c>
      <c r="BC563" s="9">
        <v>29</v>
      </c>
    </row>
    <row r="564" spans="1:70">
      <c r="B564" s="7" t="s">
        <v>828</v>
      </c>
      <c r="D564" s="8">
        <v>44.84</v>
      </c>
      <c r="E564" s="8">
        <v>9.4E-2</v>
      </c>
      <c r="F564" s="8">
        <v>2.8</v>
      </c>
      <c r="H564" s="8">
        <v>9.1199999999999992</v>
      </c>
      <c r="J564" s="8">
        <f t="shared" si="36"/>
        <v>8.2061759999999992</v>
      </c>
      <c r="K564" s="8">
        <v>0.11899999999999999</v>
      </c>
      <c r="L564" s="8">
        <v>40.450000000000003</v>
      </c>
      <c r="N564" s="8">
        <v>2.98</v>
      </c>
      <c r="O564" s="8">
        <v>0.18</v>
      </c>
      <c r="P564" s="21">
        <v>3.0000000000000001E-3</v>
      </c>
      <c r="Q564" s="8">
        <v>0.02</v>
      </c>
      <c r="R564" s="8">
        <f t="shared" si="37"/>
        <v>99.692176000000003</v>
      </c>
      <c r="Z564" s="9">
        <v>15</v>
      </c>
      <c r="AA564" s="9">
        <v>65</v>
      </c>
      <c r="AB564" s="9">
        <v>2584</v>
      </c>
      <c r="AD564" s="9">
        <v>2013</v>
      </c>
      <c r="AE564" s="9">
        <v>7</v>
      </c>
      <c r="AF564" s="9">
        <v>55</v>
      </c>
      <c r="AG564" s="9">
        <v>3.9</v>
      </c>
      <c r="AL564" s="9">
        <v>0.5</v>
      </c>
      <c r="AM564" s="9">
        <v>9.6999999999999993</v>
      </c>
      <c r="AN564" s="9">
        <v>3.4</v>
      </c>
      <c r="AO564" s="9">
        <v>9.1</v>
      </c>
      <c r="AP564" s="9">
        <v>1.2</v>
      </c>
      <c r="BC564" s="9">
        <v>18</v>
      </c>
    </row>
    <row r="565" spans="1:70">
      <c r="B565" s="7" t="s">
        <v>827</v>
      </c>
      <c r="D565" s="8">
        <v>43.6</v>
      </c>
      <c r="E565" s="8">
        <v>0.128</v>
      </c>
      <c r="F565" s="8">
        <v>2.46</v>
      </c>
      <c r="H565" s="8">
        <v>11.33</v>
      </c>
      <c r="J565" s="8">
        <f t="shared" si="36"/>
        <v>10.194734</v>
      </c>
      <c r="K565" s="8">
        <v>0.14299999999999999</v>
      </c>
      <c r="L565" s="8">
        <v>40.1</v>
      </c>
      <c r="N565" s="8">
        <v>2.21</v>
      </c>
      <c r="O565" s="8">
        <v>0.21</v>
      </c>
      <c r="P565" s="21">
        <v>1.2999999999999999E-2</v>
      </c>
      <c r="Q565" s="8">
        <v>2.5999999999999999E-2</v>
      </c>
      <c r="R565" s="8">
        <f t="shared" si="37"/>
        <v>99.084733999999997</v>
      </c>
      <c r="Z565" s="9">
        <v>11</v>
      </c>
      <c r="AA565" s="9">
        <v>62</v>
      </c>
      <c r="AB565" s="9">
        <v>3250</v>
      </c>
      <c r="AD565" s="9">
        <v>1728</v>
      </c>
      <c r="AE565" s="9">
        <v>5</v>
      </c>
      <c r="AF565" s="9">
        <v>78</v>
      </c>
      <c r="AG565" s="9">
        <v>3.1</v>
      </c>
      <c r="AL565" s="9">
        <v>0.7</v>
      </c>
      <c r="AM565" s="9">
        <v>11.1</v>
      </c>
      <c r="AN565" s="9">
        <v>2.7</v>
      </c>
      <c r="AO565" s="9">
        <v>7.4</v>
      </c>
      <c r="AP565" s="9">
        <v>0.8</v>
      </c>
      <c r="BC565" s="9">
        <v>22</v>
      </c>
    </row>
    <row r="566" spans="1:70">
      <c r="B566" s="7" t="s">
        <v>826</v>
      </c>
      <c r="D566" s="8">
        <v>43.98</v>
      </c>
      <c r="E566" s="8">
        <v>0.14199999999999999</v>
      </c>
      <c r="F566" s="8">
        <v>2.71</v>
      </c>
      <c r="H566" s="8">
        <v>8.4700000000000006</v>
      </c>
      <c r="J566" s="8">
        <f t="shared" si="36"/>
        <v>7.6213060000000006</v>
      </c>
      <c r="K566" s="8">
        <v>0.111</v>
      </c>
      <c r="L566" s="8">
        <v>42.62</v>
      </c>
      <c r="N566" s="8">
        <v>2.27</v>
      </c>
      <c r="O566" s="8">
        <v>0.22</v>
      </c>
      <c r="P566" s="21">
        <v>3.5000000000000003E-2</v>
      </c>
      <c r="Q566" s="8">
        <v>2.5000000000000001E-2</v>
      </c>
      <c r="R566" s="8">
        <f t="shared" si="37"/>
        <v>99.734305999999989</v>
      </c>
      <c r="Z566" s="9">
        <v>12</v>
      </c>
      <c r="AA566" s="9">
        <v>64</v>
      </c>
      <c r="AB566" s="9">
        <v>2503</v>
      </c>
      <c r="AD566" s="9">
        <v>2334</v>
      </c>
      <c r="AE566" s="9">
        <v>12</v>
      </c>
      <c r="AF566" s="9">
        <v>54</v>
      </c>
      <c r="AG566" s="9">
        <v>2.5</v>
      </c>
      <c r="AL566" s="9">
        <v>0.8</v>
      </c>
      <c r="AM566" s="9">
        <v>16.8</v>
      </c>
      <c r="AN566" s="9">
        <v>2.8</v>
      </c>
      <c r="AO566" s="9">
        <v>5.5</v>
      </c>
      <c r="AP566" s="9">
        <v>1.6</v>
      </c>
      <c r="BC566" s="9">
        <v>22</v>
      </c>
    </row>
    <row r="567" spans="1:70">
      <c r="B567" s="7" t="s">
        <v>825</v>
      </c>
      <c r="D567" s="8">
        <v>44.65</v>
      </c>
      <c r="E567" s="8">
        <v>0.12</v>
      </c>
      <c r="F567" s="8">
        <v>3.06</v>
      </c>
      <c r="H567" s="8">
        <v>8.9499999999999993</v>
      </c>
      <c r="J567" s="8">
        <f t="shared" si="36"/>
        <v>8.05321</v>
      </c>
      <c r="K567" s="8">
        <v>0.121</v>
      </c>
      <c r="L567" s="8">
        <v>40.31</v>
      </c>
      <c r="N567" s="8">
        <v>2.6</v>
      </c>
      <c r="O567" s="8">
        <v>0.27</v>
      </c>
      <c r="P567" s="21">
        <v>7.0000000000000001E-3</v>
      </c>
      <c r="Q567" s="8">
        <v>2.5999999999999999E-2</v>
      </c>
      <c r="R567" s="8">
        <f t="shared" si="37"/>
        <v>99.217210000000023</v>
      </c>
      <c r="Z567" s="9">
        <v>13</v>
      </c>
      <c r="AA567" s="9">
        <v>70</v>
      </c>
      <c r="AB567" s="9">
        <v>2675</v>
      </c>
      <c r="AD567" s="9">
        <v>2068</v>
      </c>
      <c r="AE567" s="9">
        <v>10</v>
      </c>
      <c r="AF567" s="9">
        <v>57</v>
      </c>
      <c r="AG567" s="9">
        <v>3.7</v>
      </c>
      <c r="AL567" s="9">
        <v>0.7</v>
      </c>
      <c r="AM567" s="9">
        <v>12.1</v>
      </c>
      <c r="AN567" s="9">
        <v>3</v>
      </c>
      <c r="AO567" s="9">
        <v>5.7</v>
      </c>
      <c r="AP567" s="9">
        <v>0.9</v>
      </c>
      <c r="BC567" s="9">
        <v>19</v>
      </c>
    </row>
    <row r="568" spans="1:70">
      <c r="B568" s="7" t="s">
        <v>824</v>
      </c>
      <c r="D568" s="8">
        <v>44.26</v>
      </c>
      <c r="E568" s="8">
        <v>0.114</v>
      </c>
      <c r="F568" s="8">
        <v>3.42</v>
      </c>
      <c r="H568" s="8">
        <v>9.24</v>
      </c>
      <c r="J568" s="8">
        <f t="shared" si="36"/>
        <v>8.314152</v>
      </c>
      <c r="K568" s="8">
        <v>0.122</v>
      </c>
      <c r="L568" s="8">
        <v>40.08</v>
      </c>
      <c r="N568" s="8">
        <v>2.78</v>
      </c>
      <c r="O568" s="8">
        <v>0.19</v>
      </c>
      <c r="P568" s="21">
        <v>2E-3</v>
      </c>
      <c r="Q568" s="8">
        <v>1.9E-2</v>
      </c>
      <c r="R568" s="8">
        <f t="shared" si="37"/>
        <v>99.301152000000002</v>
      </c>
      <c r="Z568" s="9">
        <v>15</v>
      </c>
      <c r="AA568" s="9">
        <v>75</v>
      </c>
      <c r="AB568" s="9">
        <v>2785</v>
      </c>
      <c r="AD568" s="9">
        <v>2074</v>
      </c>
      <c r="AE568" s="9">
        <v>15</v>
      </c>
      <c r="AF568" s="9">
        <v>61</v>
      </c>
      <c r="AG568" s="9">
        <v>3.4</v>
      </c>
      <c r="AL568" s="9">
        <v>0.6</v>
      </c>
      <c r="AM568" s="9">
        <v>16.899999999999999</v>
      </c>
      <c r="AN568" s="9">
        <v>3.4</v>
      </c>
      <c r="AO568" s="9">
        <v>8.3000000000000007</v>
      </c>
      <c r="AP568" s="9">
        <v>2.9</v>
      </c>
      <c r="BC568" s="9">
        <v>23</v>
      </c>
    </row>
    <row r="569" spans="1:70">
      <c r="B569" s="7" t="s">
        <v>823</v>
      </c>
      <c r="D569" s="8">
        <v>43.91</v>
      </c>
      <c r="E569" s="8">
        <v>3.6999999999999998E-2</v>
      </c>
      <c r="F569" s="8">
        <v>1.55</v>
      </c>
      <c r="H569" s="8">
        <v>8.58</v>
      </c>
      <c r="J569" s="8">
        <f t="shared" si="36"/>
        <v>7.7202840000000004</v>
      </c>
      <c r="K569" s="8">
        <v>0.124</v>
      </c>
      <c r="L569" s="8">
        <v>42.67</v>
      </c>
      <c r="N569" s="8">
        <v>4.3</v>
      </c>
      <c r="P569" s="21">
        <v>2E-3</v>
      </c>
      <c r="Q569" s="8">
        <v>2.1000000000000001E-2</v>
      </c>
      <c r="R569" s="8">
        <f t="shared" si="37"/>
        <v>100.33428400000001</v>
      </c>
      <c r="Z569" s="9">
        <v>14</v>
      </c>
      <c r="AA569" s="9">
        <v>62</v>
      </c>
      <c r="AB569" s="9">
        <v>2910</v>
      </c>
      <c r="AD569" s="9">
        <v>2209</v>
      </c>
      <c r="AE569" s="9">
        <v>19</v>
      </c>
      <c r="AF569" s="9">
        <v>55</v>
      </c>
      <c r="AG569" s="9">
        <v>1.9</v>
      </c>
      <c r="AL569" s="9">
        <v>0.4</v>
      </c>
      <c r="AM569" s="9">
        <v>40.5</v>
      </c>
      <c r="AN569" s="9">
        <v>0.8</v>
      </c>
      <c r="AO569" s="9">
        <v>1.4</v>
      </c>
      <c r="AP569" s="9">
        <v>0.6</v>
      </c>
      <c r="BC569" s="9">
        <v>25</v>
      </c>
    </row>
    <row r="570" spans="1:70">
      <c r="B570" s="7" t="s">
        <v>822</v>
      </c>
      <c r="D570" s="8">
        <v>43.79</v>
      </c>
      <c r="E570" s="8">
        <v>6.2E-2</v>
      </c>
      <c r="F570" s="8">
        <v>1.62</v>
      </c>
      <c r="H570" s="8">
        <v>9.08</v>
      </c>
      <c r="J570" s="8">
        <f t="shared" si="36"/>
        <v>8.1701840000000008</v>
      </c>
      <c r="K570" s="8">
        <v>0.11600000000000001</v>
      </c>
      <c r="L570" s="8">
        <v>44.05</v>
      </c>
      <c r="N570" s="8">
        <v>1.34</v>
      </c>
      <c r="O570" s="8">
        <v>0.12</v>
      </c>
      <c r="P570" s="21">
        <v>8.0000000000000002E-3</v>
      </c>
      <c r="Q570" s="8">
        <v>1.7999999999999999E-2</v>
      </c>
      <c r="R570" s="8">
        <f t="shared" si="37"/>
        <v>99.294184000000001</v>
      </c>
      <c r="Z570" s="9">
        <v>8</v>
      </c>
      <c r="AA570" s="9">
        <v>44</v>
      </c>
      <c r="AB570" s="9">
        <v>2771</v>
      </c>
      <c r="AD570" s="9">
        <v>2376</v>
      </c>
      <c r="AE570" s="9">
        <v>5</v>
      </c>
      <c r="AF570" s="9">
        <v>59</v>
      </c>
      <c r="AG570" s="9">
        <v>3</v>
      </c>
      <c r="AL570" s="9">
        <v>0.6</v>
      </c>
      <c r="AM570" s="9">
        <v>9.9</v>
      </c>
      <c r="AN570" s="9">
        <v>1.1000000000000001</v>
      </c>
      <c r="AO570" s="9">
        <v>3.4</v>
      </c>
      <c r="AP570" s="9">
        <v>1.2</v>
      </c>
      <c r="BC570" s="9">
        <v>13</v>
      </c>
    </row>
    <row r="571" spans="1:70">
      <c r="B571" s="7" t="s">
        <v>821</v>
      </c>
      <c r="D571" s="8">
        <v>43.09</v>
      </c>
      <c r="E571" s="8">
        <v>7.1999999999999995E-2</v>
      </c>
      <c r="F571" s="8">
        <v>1.77</v>
      </c>
      <c r="H571" s="8">
        <v>8.5500000000000007</v>
      </c>
      <c r="J571" s="8">
        <f t="shared" si="36"/>
        <v>7.6932900000000011</v>
      </c>
      <c r="K571" s="8">
        <v>0.112</v>
      </c>
      <c r="L571" s="8">
        <v>43.78</v>
      </c>
      <c r="N571" s="8">
        <v>2.15</v>
      </c>
      <c r="O571" s="8">
        <v>0.15</v>
      </c>
      <c r="P571" s="21">
        <v>3.0000000000000001E-3</v>
      </c>
      <c r="Q571" s="8">
        <v>1.7000000000000001E-2</v>
      </c>
      <c r="R571" s="8">
        <f t="shared" si="37"/>
        <v>98.83729000000001</v>
      </c>
      <c r="Z571" s="9">
        <v>10</v>
      </c>
      <c r="AA571" s="9">
        <v>49</v>
      </c>
      <c r="AB571" s="9">
        <v>4130</v>
      </c>
      <c r="AD571" s="9">
        <v>2446</v>
      </c>
      <c r="AE571" s="9">
        <v>14</v>
      </c>
      <c r="AF571" s="9">
        <v>53</v>
      </c>
      <c r="AG571" s="9">
        <v>2</v>
      </c>
      <c r="AL571" s="9">
        <v>0.4</v>
      </c>
      <c r="AM571" s="9">
        <v>7.9</v>
      </c>
      <c r="AN571" s="9">
        <v>1.3</v>
      </c>
      <c r="AO571" s="9">
        <v>3.3</v>
      </c>
      <c r="AP571" s="9">
        <v>0.7</v>
      </c>
      <c r="BC571" s="9">
        <v>11</v>
      </c>
    </row>
    <row r="572" spans="1:70">
      <c r="B572" s="7" t="s">
        <v>820</v>
      </c>
      <c r="D572" s="8">
        <v>42.97</v>
      </c>
      <c r="E572" s="8">
        <v>0.122</v>
      </c>
      <c r="F572" s="8">
        <v>2.34</v>
      </c>
      <c r="H572" s="8">
        <v>9.27</v>
      </c>
      <c r="J572" s="8">
        <f t="shared" si="36"/>
        <v>8.3411460000000002</v>
      </c>
      <c r="K572" s="8">
        <v>0.129</v>
      </c>
      <c r="L572" s="8">
        <v>42.46</v>
      </c>
      <c r="N572" s="8">
        <v>2.2000000000000002</v>
      </c>
      <c r="O572" s="8">
        <v>0.26</v>
      </c>
      <c r="P572" s="21">
        <v>2.5000000000000001E-2</v>
      </c>
      <c r="Q572" s="8">
        <v>5.6000000000000001E-2</v>
      </c>
      <c r="R572" s="8">
        <f t="shared" si="37"/>
        <v>98.903146000000007</v>
      </c>
      <c r="Z572" s="9">
        <v>10</v>
      </c>
      <c r="AA572" s="9">
        <v>53</v>
      </c>
      <c r="AB572" s="9">
        <v>2402</v>
      </c>
      <c r="AD572" s="9">
        <v>2276</v>
      </c>
      <c r="AE572" s="9">
        <v>10</v>
      </c>
      <c r="AF572" s="9">
        <v>59</v>
      </c>
      <c r="AG572" s="9">
        <v>3.1</v>
      </c>
      <c r="AL572" s="9">
        <v>0.6</v>
      </c>
      <c r="AM572" s="9">
        <v>63.2</v>
      </c>
      <c r="AN572" s="9">
        <v>3.8</v>
      </c>
      <c r="AO572" s="9">
        <v>12.1</v>
      </c>
      <c r="AP572" s="9">
        <v>6.7</v>
      </c>
      <c r="BC572" s="9">
        <v>78</v>
      </c>
    </row>
    <row r="573" spans="1:70">
      <c r="B573" s="7" t="s">
        <v>819</v>
      </c>
      <c r="D573" s="8">
        <v>44.96</v>
      </c>
      <c r="E573" s="8">
        <v>0.14599999999999999</v>
      </c>
      <c r="F573" s="8">
        <v>3.48</v>
      </c>
      <c r="H573" s="8">
        <v>8.9700000000000006</v>
      </c>
      <c r="J573" s="8">
        <f t="shared" si="36"/>
        <v>8.0712060000000001</v>
      </c>
      <c r="K573" s="8">
        <v>0.127</v>
      </c>
      <c r="L573" s="8">
        <v>39.619999999999997</v>
      </c>
      <c r="N573" s="8">
        <v>2.84</v>
      </c>
      <c r="O573" s="8">
        <v>0.28000000000000003</v>
      </c>
      <c r="P573" s="21">
        <v>1.2E-2</v>
      </c>
      <c r="Q573" s="8">
        <v>3.5000000000000003E-2</v>
      </c>
      <c r="R573" s="8">
        <f t="shared" si="37"/>
        <v>99.571205999999989</v>
      </c>
      <c r="Z573" s="9">
        <v>15</v>
      </c>
      <c r="AA573" s="9">
        <v>79</v>
      </c>
      <c r="AB573" s="9">
        <v>2599</v>
      </c>
      <c r="AD573" s="9">
        <v>2112</v>
      </c>
      <c r="AE573" s="9">
        <v>15</v>
      </c>
      <c r="AF573" s="9">
        <v>57</v>
      </c>
      <c r="AG573" s="9">
        <v>4.0999999999999996</v>
      </c>
      <c r="AL573" s="9">
        <v>1.2</v>
      </c>
      <c r="AM573" s="9">
        <v>14.9</v>
      </c>
      <c r="AN573" s="9">
        <v>3.9</v>
      </c>
      <c r="AO573" s="9">
        <v>7.1</v>
      </c>
      <c r="AP573" s="9">
        <v>1.6</v>
      </c>
      <c r="BC573" s="9">
        <v>33</v>
      </c>
    </row>
    <row r="574" spans="1:70">
      <c r="B574" s="7" t="s">
        <v>818</v>
      </c>
      <c r="D574" s="8">
        <v>44.16</v>
      </c>
      <c r="E574" s="8">
        <v>8.5999999999999993E-2</v>
      </c>
      <c r="F574" s="8">
        <v>2.4</v>
      </c>
      <c r="H574" s="8">
        <v>8.93</v>
      </c>
      <c r="J574" s="8">
        <f t="shared" si="36"/>
        <v>8.0352139999999999</v>
      </c>
      <c r="K574" s="8">
        <v>0.125</v>
      </c>
      <c r="L574" s="8">
        <v>42.51</v>
      </c>
      <c r="N574" s="8">
        <v>1.87</v>
      </c>
      <c r="O574" s="8">
        <v>0.14000000000000001</v>
      </c>
      <c r="P574" s="21">
        <v>1.6E-2</v>
      </c>
      <c r="Q574" s="8">
        <v>2.5000000000000001E-2</v>
      </c>
      <c r="R574" s="8">
        <f t="shared" si="37"/>
        <v>99.367214000000004</v>
      </c>
      <c r="Z574" s="9">
        <v>10</v>
      </c>
      <c r="AA574" s="9">
        <v>51</v>
      </c>
      <c r="AB574" s="9">
        <v>2684</v>
      </c>
      <c r="AD574" s="9">
        <v>2348</v>
      </c>
      <c r="AE574" s="9">
        <v>10</v>
      </c>
      <c r="AF574" s="9">
        <v>54</v>
      </c>
      <c r="AG574" s="9">
        <v>3.3</v>
      </c>
      <c r="AL574" s="9">
        <v>0.4</v>
      </c>
      <c r="AM574" s="9">
        <v>11.3</v>
      </c>
      <c r="AN574" s="9">
        <v>2.1</v>
      </c>
      <c r="AO574" s="9">
        <v>4.2</v>
      </c>
      <c r="AP574" s="9">
        <v>1.4</v>
      </c>
      <c r="BC574" s="9">
        <v>25</v>
      </c>
    </row>
    <row r="575" spans="1:70">
      <c r="B575" s="7" t="s">
        <v>817</v>
      </c>
      <c r="D575" s="8">
        <v>43.29</v>
      </c>
      <c r="E575" s="8">
        <v>3.5999999999999997E-2</v>
      </c>
      <c r="F575" s="8">
        <v>1.47</v>
      </c>
      <c r="H575" s="8">
        <v>9.58</v>
      </c>
      <c r="J575" s="8">
        <f t="shared" si="36"/>
        <v>8.6200840000000003</v>
      </c>
      <c r="K575" s="8">
        <v>0.121</v>
      </c>
      <c r="L575" s="8">
        <v>44.27</v>
      </c>
      <c r="N575" s="8">
        <v>1.44</v>
      </c>
      <c r="O575" s="8">
        <v>0.05</v>
      </c>
      <c r="P575" s="21">
        <v>5.0000000000000001E-3</v>
      </c>
      <c r="Q575" s="8">
        <v>1.6E-2</v>
      </c>
      <c r="R575" s="8">
        <f t="shared" si="37"/>
        <v>99.318083999999999</v>
      </c>
      <c r="Z575" s="9">
        <v>11</v>
      </c>
      <c r="AA575" s="9">
        <v>63</v>
      </c>
      <c r="AB575" s="9">
        <v>2733</v>
      </c>
      <c r="AD575" s="9">
        <v>2399</v>
      </c>
      <c r="AE575" s="9">
        <v>8</v>
      </c>
      <c r="AF575" s="9">
        <v>56</v>
      </c>
      <c r="AG575" s="9">
        <v>3.7</v>
      </c>
      <c r="AL575" s="9">
        <v>0.9</v>
      </c>
      <c r="AM575" s="9">
        <v>10.5</v>
      </c>
      <c r="AN575" s="9">
        <v>0.5</v>
      </c>
      <c r="AO575" s="9">
        <v>3.4</v>
      </c>
      <c r="AP575" s="9">
        <v>2.7</v>
      </c>
      <c r="BC575" s="9">
        <v>27</v>
      </c>
    </row>
    <row r="576" spans="1:70">
      <c r="B576" s="7" t="s">
        <v>816</v>
      </c>
      <c r="D576" s="8">
        <v>44.84</v>
      </c>
      <c r="E576" s="8">
        <v>0.126</v>
      </c>
      <c r="F576" s="8">
        <v>3.61</v>
      </c>
      <c r="H576" s="8">
        <v>8.44</v>
      </c>
      <c r="J576" s="8">
        <f t="shared" si="36"/>
        <v>7.5943119999999995</v>
      </c>
      <c r="K576" s="8">
        <v>0.13</v>
      </c>
      <c r="L576" s="8">
        <v>39.99</v>
      </c>
      <c r="N576" s="8">
        <v>3.2</v>
      </c>
      <c r="O576" s="8">
        <v>0.24</v>
      </c>
      <c r="Q576" s="8">
        <v>1.9E-2</v>
      </c>
      <c r="R576" s="8">
        <f t="shared" si="37"/>
        <v>99.749312000000018</v>
      </c>
      <c r="Z576" s="9">
        <v>15.5</v>
      </c>
      <c r="AA576" s="9">
        <v>75</v>
      </c>
      <c r="AB576" s="9">
        <v>2690</v>
      </c>
      <c r="AD576" s="9">
        <v>2058</v>
      </c>
      <c r="AE576" s="9">
        <v>13</v>
      </c>
      <c r="AF576" s="9">
        <v>56</v>
      </c>
      <c r="AG576" s="9">
        <v>3.6</v>
      </c>
      <c r="AL576" s="9">
        <v>0.1</v>
      </c>
      <c r="AM576" s="9">
        <v>19.399999999999999</v>
      </c>
      <c r="AN576" s="9">
        <v>3.4</v>
      </c>
      <c r="AO576" s="9">
        <v>6</v>
      </c>
      <c r="AP576" s="9">
        <v>0.4</v>
      </c>
      <c r="BC576" s="9">
        <v>11</v>
      </c>
    </row>
    <row r="577" spans="1:82">
      <c r="B577" s="7" t="s">
        <v>815</v>
      </c>
      <c r="D577" s="8">
        <v>46.02</v>
      </c>
      <c r="E577" s="8">
        <v>0.14499999999999999</v>
      </c>
      <c r="F577" s="8">
        <v>3.97</v>
      </c>
      <c r="H577" s="8">
        <v>8.41</v>
      </c>
      <c r="J577" s="8">
        <f t="shared" si="36"/>
        <v>7.5673180000000002</v>
      </c>
      <c r="K577" s="8">
        <v>0.12</v>
      </c>
      <c r="L577" s="8">
        <v>37.64</v>
      </c>
      <c r="N577" s="8">
        <v>3.88</v>
      </c>
      <c r="O577" s="8">
        <v>0.25</v>
      </c>
      <c r="P577" s="21">
        <v>3.0000000000000001E-3</v>
      </c>
      <c r="Q577" s="8">
        <v>2.7E-2</v>
      </c>
      <c r="R577" s="8">
        <f t="shared" si="37"/>
        <v>99.622317999999993</v>
      </c>
      <c r="Z577" s="9">
        <v>18</v>
      </c>
      <c r="AA577" s="9">
        <v>94</v>
      </c>
      <c r="AB577" s="9">
        <v>3228</v>
      </c>
      <c r="AD577" s="9">
        <v>1759</v>
      </c>
      <c r="AE577" s="9">
        <v>28</v>
      </c>
      <c r="AF577" s="9">
        <v>57</v>
      </c>
      <c r="AG577" s="9">
        <v>4.2</v>
      </c>
      <c r="AL577" s="9">
        <v>0.5</v>
      </c>
      <c r="AM577" s="9">
        <v>18.600000000000001</v>
      </c>
      <c r="AN577" s="9">
        <v>3.8</v>
      </c>
      <c r="AO577" s="9">
        <v>4.9000000000000004</v>
      </c>
      <c r="AP577" s="9">
        <v>1.2</v>
      </c>
      <c r="BC577" s="9">
        <v>33</v>
      </c>
    </row>
    <row r="578" spans="1:82">
      <c r="B578" s="7" t="s">
        <v>814</v>
      </c>
      <c r="D578" s="8">
        <v>37.549999999999997</v>
      </c>
      <c r="E578" s="8">
        <v>3.6999999999999998E-2</v>
      </c>
      <c r="F578" s="8">
        <v>0.4</v>
      </c>
      <c r="H578" s="8">
        <v>7.38</v>
      </c>
      <c r="J578" s="8">
        <f t="shared" si="36"/>
        <v>6.6405240000000001</v>
      </c>
      <c r="K578" s="8">
        <v>0.108</v>
      </c>
      <c r="L578" s="8">
        <v>46.04</v>
      </c>
      <c r="N578" s="8">
        <v>7.34</v>
      </c>
      <c r="O578" s="8">
        <v>0.05</v>
      </c>
      <c r="P578" s="21">
        <v>8.0000000000000002E-3</v>
      </c>
      <c r="Q578" s="8">
        <v>4.3999999999999997E-2</v>
      </c>
      <c r="R578" s="8">
        <f t="shared" si="37"/>
        <v>98.217523999999997</v>
      </c>
      <c r="Z578" s="9">
        <v>4</v>
      </c>
      <c r="AA578" s="9">
        <v>20</v>
      </c>
      <c r="AB578" s="9">
        <v>7937</v>
      </c>
      <c r="AD578" s="9">
        <v>2871</v>
      </c>
      <c r="AE578" s="9">
        <v>3</v>
      </c>
      <c r="AF578" s="9">
        <v>40</v>
      </c>
      <c r="AG578" s="9">
        <v>1.9</v>
      </c>
      <c r="AL578" s="9">
        <v>1.9</v>
      </c>
      <c r="AM578" s="9">
        <v>173.5</v>
      </c>
      <c r="AN578" s="9">
        <v>0.8</v>
      </c>
      <c r="AO578" s="9">
        <v>4.7</v>
      </c>
      <c r="AP578" s="9">
        <v>1.5</v>
      </c>
      <c r="BC578" s="9">
        <v>23</v>
      </c>
    </row>
    <row r="579" spans="1:82">
      <c r="B579" s="7" t="s">
        <v>813</v>
      </c>
      <c r="D579" s="8">
        <v>43.62</v>
      </c>
      <c r="E579" s="8">
        <v>4.1000000000000002E-2</v>
      </c>
      <c r="F579" s="8">
        <v>0.99</v>
      </c>
      <c r="H579" s="8">
        <v>9.77</v>
      </c>
      <c r="J579" s="8">
        <f t="shared" si="36"/>
        <v>8.7910459999999997</v>
      </c>
      <c r="K579" s="8">
        <v>0.13400000000000001</v>
      </c>
      <c r="L579" s="8">
        <v>45.46</v>
      </c>
      <c r="N579" s="8">
        <v>0.78</v>
      </c>
      <c r="O579" s="8">
        <v>0.14000000000000001</v>
      </c>
      <c r="P579" s="21">
        <v>1E-3</v>
      </c>
      <c r="Q579" s="8">
        <v>1.9E-2</v>
      </c>
      <c r="R579" s="8">
        <f t="shared" si="37"/>
        <v>99.976045999999982</v>
      </c>
      <c r="Z579" s="9">
        <v>6</v>
      </c>
      <c r="AA579" s="9">
        <v>35</v>
      </c>
      <c r="AB579" s="9">
        <v>1855</v>
      </c>
      <c r="AD579" s="9">
        <v>2496</v>
      </c>
      <c r="AE579" s="9">
        <v>4</v>
      </c>
      <c r="AF579" s="9">
        <v>68</v>
      </c>
      <c r="AG579" s="9">
        <v>1.7</v>
      </c>
      <c r="AL579" s="9">
        <v>0.4</v>
      </c>
      <c r="AM579" s="9">
        <v>6.6</v>
      </c>
      <c r="AN579" s="9">
        <v>1.2</v>
      </c>
      <c r="AO579" s="9">
        <v>2.8</v>
      </c>
      <c r="AP579" s="9">
        <v>0.4</v>
      </c>
      <c r="BC579" s="9">
        <v>20</v>
      </c>
    </row>
    <row r="580" spans="1:82" ht="14.1" customHeight="1">
      <c r="B580" s="7" t="s">
        <v>812</v>
      </c>
      <c r="D580" s="8">
        <v>44.71</v>
      </c>
      <c r="E580" s="8">
        <v>4.2999999999999997E-2</v>
      </c>
      <c r="F580" s="8">
        <v>1.76</v>
      </c>
      <c r="H580" s="8">
        <v>8.7799999999999994</v>
      </c>
      <c r="J580" s="8">
        <f t="shared" si="36"/>
        <v>7.9002439999999998</v>
      </c>
      <c r="K580" s="8">
        <v>0.11600000000000001</v>
      </c>
      <c r="L580" s="8">
        <v>43.55</v>
      </c>
      <c r="N580" s="8">
        <v>1.54</v>
      </c>
      <c r="O580" s="8">
        <v>0.05</v>
      </c>
      <c r="P580" s="21">
        <v>8.0000000000000002E-3</v>
      </c>
      <c r="Q580" s="8">
        <v>3.2000000000000001E-2</v>
      </c>
      <c r="R580" s="8">
        <f t="shared" si="37"/>
        <v>99.709243999999998</v>
      </c>
      <c r="Z580" s="9">
        <v>12</v>
      </c>
      <c r="AA580" s="9">
        <v>51</v>
      </c>
      <c r="AB580" s="9">
        <v>2952</v>
      </c>
      <c r="AD580" s="9">
        <v>2368</v>
      </c>
      <c r="AE580" s="9">
        <v>4</v>
      </c>
      <c r="AF580" s="9">
        <v>56</v>
      </c>
      <c r="AG580" s="9">
        <v>2.5</v>
      </c>
      <c r="AL580" s="9">
        <v>0.6</v>
      </c>
      <c r="AM580" s="9">
        <v>16</v>
      </c>
      <c r="AN580" s="9">
        <v>1.4</v>
      </c>
      <c r="AO580" s="9">
        <v>6.7</v>
      </c>
      <c r="AP580" s="9">
        <v>1.4</v>
      </c>
      <c r="BC580" s="9">
        <v>33</v>
      </c>
    </row>
    <row r="581" spans="1:82">
      <c r="B581" s="7" t="s">
        <v>811</v>
      </c>
      <c r="D581" s="8">
        <v>44.08</v>
      </c>
      <c r="E581" s="8">
        <v>3.6999999999999998E-2</v>
      </c>
      <c r="F581" s="8">
        <v>1.42</v>
      </c>
      <c r="H581" s="8">
        <v>9.14</v>
      </c>
      <c r="J581" s="8">
        <f t="shared" si="36"/>
        <v>8.2241720000000011</v>
      </c>
      <c r="K581" s="8">
        <v>0.124</v>
      </c>
      <c r="L581" s="8">
        <v>44.31</v>
      </c>
      <c r="N581" s="8">
        <v>1.53</v>
      </c>
      <c r="O581" s="8">
        <v>0.06</v>
      </c>
      <c r="P581" s="21">
        <v>4.0000000000000001E-3</v>
      </c>
      <c r="Q581" s="8">
        <v>0.02</v>
      </c>
      <c r="R581" s="8">
        <f t="shared" si="37"/>
        <v>99.809172000000018</v>
      </c>
      <c r="Z581" s="9">
        <v>12</v>
      </c>
      <c r="AA581" s="9">
        <v>58</v>
      </c>
      <c r="AB581" s="9">
        <v>2975</v>
      </c>
      <c r="AD581" s="9">
        <v>2412</v>
      </c>
      <c r="AE581" s="9">
        <v>11</v>
      </c>
      <c r="AF581" s="9">
        <v>56</v>
      </c>
      <c r="AG581" s="9">
        <v>2.4</v>
      </c>
      <c r="AL581" s="9">
        <v>0.3</v>
      </c>
      <c r="AM581" s="9">
        <v>5.5</v>
      </c>
      <c r="AN581" s="9">
        <v>0.9</v>
      </c>
      <c r="AO581" s="9">
        <v>3.6</v>
      </c>
      <c r="AP581" s="9">
        <v>0.6</v>
      </c>
      <c r="BC581" s="9">
        <v>16</v>
      </c>
    </row>
    <row r="583" spans="1:82" ht="12" customHeight="1">
      <c r="A583" s="7" t="s">
        <v>810</v>
      </c>
      <c r="B583" s="7">
        <v>70965</v>
      </c>
      <c r="C583" s="12" t="s">
        <v>799</v>
      </c>
      <c r="D583" s="8">
        <v>43.87</v>
      </c>
      <c r="E583" s="8">
        <v>0.08</v>
      </c>
      <c r="F583" s="8">
        <v>0.98</v>
      </c>
      <c r="H583" s="8">
        <v>9.1199999999999992</v>
      </c>
      <c r="J583" s="8">
        <f t="shared" ref="J583:J593" si="38">H583*0.8998+I583</f>
        <v>8.2061759999999992</v>
      </c>
      <c r="K583" s="8">
        <v>0.15</v>
      </c>
      <c r="L583" s="8">
        <v>40.909999999999997</v>
      </c>
      <c r="N583" s="8">
        <v>4.29</v>
      </c>
      <c r="O583" s="8">
        <v>0.54</v>
      </c>
      <c r="P583" s="21">
        <v>0.03</v>
      </c>
      <c r="Q583" s="8">
        <v>0.02</v>
      </c>
      <c r="R583" s="8">
        <f t="shared" ref="R583:R593" si="39">SUM(J583:Q583,D583:G583)</f>
        <v>99.076176000000004</v>
      </c>
      <c r="Z583" s="9">
        <v>11.2</v>
      </c>
      <c r="AA583" s="9">
        <v>43.6</v>
      </c>
      <c r="AB583" s="9">
        <v>3021</v>
      </c>
      <c r="AD583" s="9">
        <v>2135</v>
      </c>
      <c r="AL583" s="9">
        <v>2</v>
      </c>
      <c r="AM583" s="9">
        <v>90</v>
      </c>
      <c r="AN583" s="9">
        <v>5</v>
      </c>
      <c r="AO583" s="9">
        <v>59</v>
      </c>
      <c r="AP583" s="9">
        <v>18</v>
      </c>
      <c r="BC583" s="9">
        <v>25.5</v>
      </c>
      <c r="BD583" s="9">
        <v>2.2999999999999998</v>
      </c>
      <c r="BE583" s="9">
        <v>6.94</v>
      </c>
      <c r="BG583" s="9">
        <v>5.6</v>
      </c>
      <c r="BH583" s="9">
        <v>1.71</v>
      </c>
      <c r="BI583" s="9">
        <v>0.63</v>
      </c>
      <c r="BK583" s="9">
        <v>0.4</v>
      </c>
      <c r="BM583" s="9">
        <v>0.4</v>
      </c>
      <c r="BP583" s="9">
        <v>0.5</v>
      </c>
      <c r="BQ583" s="9">
        <v>0.08</v>
      </c>
      <c r="BR583" s="9">
        <v>0.57999999999999996</v>
      </c>
      <c r="BS583" s="9">
        <v>0.92</v>
      </c>
    </row>
    <row r="584" spans="1:82">
      <c r="B584" s="7">
        <v>70969</v>
      </c>
      <c r="C584" s="12" t="s">
        <v>799</v>
      </c>
      <c r="D584" s="8">
        <v>42</v>
      </c>
      <c r="E584" s="8">
        <v>0.04</v>
      </c>
      <c r="F584" s="8">
        <v>0.49</v>
      </c>
      <c r="H584" s="8">
        <v>10.56</v>
      </c>
      <c r="J584" s="8">
        <f t="shared" si="38"/>
        <v>9.501888000000001</v>
      </c>
      <c r="K584" s="8">
        <v>0.16</v>
      </c>
      <c r="L584" s="8">
        <v>44.75</v>
      </c>
      <c r="N584" s="8">
        <v>2.2599999999999998</v>
      </c>
      <c r="O584" s="8">
        <v>0.21</v>
      </c>
      <c r="P584" s="21">
        <v>7.0000000000000007E-2</v>
      </c>
      <c r="Q584" s="8">
        <v>0.25</v>
      </c>
      <c r="R584" s="8">
        <f t="shared" si="39"/>
        <v>99.731887999999998</v>
      </c>
      <c r="Z584" s="9">
        <v>5.04</v>
      </c>
      <c r="AA584" s="9">
        <v>17.2</v>
      </c>
      <c r="AB584" s="9">
        <v>1760</v>
      </c>
      <c r="AD584" s="9">
        <v>2599</v>
      </c>
      <c r="AL584" s="9">
        <v>2</v>
      </c>
      <c r="AM584" s="9">
        <v>116</v>
      </c>
      <c r="AN584" s="9">
        <v>6</v>
      </c>
      <c r="AO584" s="9">
        <v>10</v>
      </c>
      <c r="AP584" s="9">
        <v>6</v>
      </c>
      <c r="BC584" s="9">
        <v>37</v>
      </c>
      <c r="BD584" s="9">
        <v>14.2</v>
      </c>
      <c r="BE584" s="9">
        <v>29.3</v>
      </c>
      <c r="BG584" s="9">
        <v>14.2</v>
      </c>
      <c r="BH584" s="9">
        <v>2.8</v>
      </c>
      <c r="BI584" s="9">
        <v>0.74</v>
      </c>
      <c r="BK584" s="9">
        <v>0.36</v>
      </c>
      <c r="BM584" s="9">
        <v>0.38</v>
      </c>
      <c r="BP584" s="9">
        <v>0.43</v>
      </c>
      <c r="BQ584" s="9">
        <v>0.06</v>
      </c>
      <c r="BS584" s="9">
        <v>0.65</v>
      </c>
      <c r="CD584" s="9">
        <v>1.24</v>
      </c>
    </row>
    <row r="585" spans="1:82">
      <c r="B585" s="7">
        <v>70972</v>
      </c>
      <c r="C585" s="12" t="s">
        <v>799</v>
      </c>
      <c r="D585" s="8">
        <v>42.68</v>
      </c>
      <c r="E585" s="8">
        <v>0.02</v>
      </c>
      <c r="F585" s="8">
        <v>0.68</v>
      </c>
      <c r="H585" s="8">
        <v>8.19</v>
      </c>
      <c r="J585" s="8">
        <f t="shared" si="38"/>
        <v>7.3693619999999997</v>
      </c>
      <c r="K585" s="8">
        <v>0.13</v>
      </c>
      <c r="L585" s="8">
        <v>43.7</v>
      </c>
      <c r="N585" s="8">
        <v>3.55</v>
      </c>
      <c r="O585" s="8">
        <v>0.3</v>
      </c>
      <c r="P585" s="21">
        <v>0.05</v>
      </c>
      <c r="Q585" s="8">
        <v>0.14000000000000001</v>
      </c>
      <c r="R585" s="8">
        <f t="shared" si="39"/>
        <v>98.619361999999995</v>
      </c>
      <c r="Z585" s="9">
        <v>7.31</v>
      </c>
      <c r="AA585" s="9">
        <v>30.3</v>
      </c>
      <c r="AB585" s="9">
        <v>4555</v>
      </c>
      <c r="AD585" s="9">
        <v>2324</v>
      </c>
      <c r="AL585" s="9">
        <v>2</v>
      </c>
      <c r="AM585" s="9">
        <v>124</v>
      </c>
      <c r="AN585" s="9">
        <v>6</v>
      </c>
      <c r="AO585" s="9">
        <v>14</v>
      </c>
      <c r="AP585" s="9">
        <v>7</v>
      </c>
      <c r="BC585" s="9">
        <v>59</v>
      </c>
      <c r="BD585" s="9">
        <v>7.76</v>
      </c>
      <c r="BE585" s="9">
        <v>18.2</v>
      </c>
      <c r="BG585" s="9">
        <v>12</v>
      </c>
      <c r="BH585" s="9">
        <v>2.4700000000000002</v>
      </c>
      <c r="BI585" s="9">
        <v>0.77</v>
      </c>
      <c r="BK585" s="9">
        <v>0.3</v>
      </c>
      <c r="BP585" s="9">
        <v>0.36</v>
      </c>
      <c r="BR585" s="9">
        <v>0.27</v>
      </c>
      <c r="CD585" s="9">
        <v>0.85</v>
      </c>
    </row>
    <row r="586" spans="1:82">
      <c r="B586" s="7">
        <v>70987</v>
      </c>
      <c r="C586" s="12" t="s">
        <v>799</v>
      </c>
      <c r="D586" s="8">
        <v>43.16</v>
      </c>
      <c r="E586" s="8">
        <v>0.15</v>
      </c>
      <c r="F586" s="8">
        <v>1.01</v>
      </c>
      <c r="H586" s="8">
        <v>10.11</v>
      </c>
      <c r="J586" s="8">
        <f t="shared" si="38"/>
        <v>9.096978</v>
      </c>
      <c r="K586" s="8">
        <v>0.15</v>
      </c>
      <c r="L586" s="8">
        <v>42.98</v>
      </c>
      <c r="N586" s="8">
        <v>2.0099999999999998</v>
      </c>
      <c r="O586" s="8">
        <v>0.28999999999999998</v>
      </c>
      <c r="P586" s="21">
        <v>0.06</v>
      </c>
      <c r="Q586" s="8">
        <v>0.06</v>
      </c>
      <c r="R586" s="8">
        <f t="shared" si="39"/>
        <v>98.966977999999997</v>
      </c>
      <c r="Z586" s="9">
        <v>7.12</v>
      </c>
      <c r="AA586" s="9">
        <v>34.4</v>
      </c>
      <c r="AB586" s="9">
        <v>1853</v>
      </c>
      <c r="AD586" s="9">
        <v>2251</v>
      </c>
      <c r="AL586" s="9">
        <v>3</v>
      </c>
      <c r="AM586" s="9">
        <v>47</v>
      </c>
      <c r="AN586" s="9">
        <v>5</v>
      </c>
      <c r="AO586" s="9">
        <v>17</v>
      </c>
      <c r="AP586" s="9">
        <v>2</v>
      </c>
      <c r="BC586" s="9">
        <v>22</v>
      </c>
      <c r="BD586" s="9">
        <v>2.66</v>
      </c>
      <c r="BE586" s="9">
        <v>5.46</v>
      </c>
      <c r="BG586" s="9">
        <v>4.01</v>
      </c>
      <c r="BH586" s="9">
        <v>0.94</v>
      </c>
      <c r="BI586" s="9">
        <v>0.3</v>
      </c>
      <c r="BP586" s="9">
        <v>0.14000000000000001</v>
      </c>
      <c r="BQ586" s="9">
        <v>0.02</v>
      </c>
      <c r="BR586" s="9">
        <v>0.49</v>
      </c>
      <c r="CD586" s="9">
        <v>0.6</v>
      </c>
    </row>
    <row r="587" spans="1:82">
      <c r="B587" s="7">
        <v>70997</v>
      </c>
      <c r="C587" s="12" t="s">
        <v>799</v>
      </c>
      <c r="D587" s="8">
        <v>42.03</v>
      </c>
      <c r="E587" s="8">
        <v>0.1</v>
      </c>
      <c r="F587" s="8">
        <v>0.91</v>
      </c>
      <c r="H587" s="8">
        <v>10.82</v>
      </c>
      <c r="J587" s="8">
        <f t="shared" si="38"/>
        <v>9.7358360000000008</v>
      </c>
      <c r="K587" s="8">
        <v>0.16</v>
      </c>
      <c r="L587" s="8">
        <v>41.42</v>
      </c>
      <c r="N587" s="8">
        <v>3.76</v>
      </c>
      <c r="O587" s="8">
        <v>0.28999999999999998</v>
      </c>
      <c r="P587" s="21">
        <v>0.02</v>
      </c>
      <c r="Q587" s="8">
        <v>0.04</v>
      </c>
      <c r="R587" s="8">
        <f t="shared" si="39"/>
        <v>98.465835999999996</v>
      </c>
      <c r="AA587" s="9">
        <v>40.6</v>
      </c>
      <c r="AB587" s="9">
        <v>2406</v>
      </c>
      <c r="AD587" s="9">
        <v>2206</v>
      </c>
      <c r="AM587" s="9">
        <v>97</v>
      </c>
      <c r="AN587" s="9">
        <v>5</v>
      </c>
      <c r="AO587" s="9">
        <v>29</v>
      </c>
      <c r="AP587" s="9">
        <v>3</v>
      </c>
      <c r="BC587" s="9">
        <v>40</v>
      </c>
    </row>
    <row r="588" spans="1:82">
      <c r="B588" s="7">
        <v>71000</v>
      </c>
      <c r="C588" s="12" t="s">
        <v>799</v>
      </c>
      <c r="D588" s="8">
        <v>42.56</v>
      </c>
      <c r="E588" s="8">
        <v>0.06</v>
      </c>
      <c r="F588" s="8">
        <v>1.21</v>
      </c>
      <c r="H588" s="8">
        <v>9.56</v>
      </c>
      <c r="J588" s="8">
        <f t="shared" si="38"/>
        <v>8.6020880000000002</v>
      </c>
      <c r="K588" s="8">
        <v>0.15</v>
      </c>
      <c r="L588" s="8">
        <v>41.88</v>
      </c>
      <c r="N588" s="8">
        <v>3.76</v>
      </c>
      <c r="O588" s="8">
        <v>0.37</v>
      </c>
      <c r="P588" s="21">
        <v>0.06</v>
      </c>
      <c r="Q588" s="8">
        <v>0.47</v>
      </c>
      <c r="R588" s="8">
        <f t="shared" si="39"/>
        <v>99.122088000000005</v>
      </c>
      <c r="Z588" s="9">
        <v>8.33</v>
      </c>
      <c r="AA588" s="9">
        <v>37.700000000000003</v>
      </c>
      <c r="AB588" s="9">
        <v>2611</v>
      </c>
      <c r="AD588" s="9">
        <v>2144</v>
      </c>
      <c r="AM588" s="9">
        <v>189</v>
      </c>
      <c r="AN588" s="9">
        <v>7</v>
      </c>
      <c r="AO588" s="9">
        <v>37</v>
      </c>
      <c r="AP588" s="9">
        <v>10</v>
      </c>
      <c r="BC588" s="9">
        <v>18</v>
      </c>
      <c r="BD588" s="9">
        <v>18.5</v>
      </c>
      <c r="BE588" s="9">
        <v>37</v>
      </c>
      <c r="BG588" s="9">
        <v>18.399999999999999</v>
      </c>
      <c r="BH588" s="9">
        <v>2.91</v>
      </c>
      <c r="BI588" s="9">
        <v>0.8</v>
      </c>
      <c r="BP588" s="9">
        <v>0.4</v>
      </c>
      <c r="BQ588" s="9">
        <v>0.06</v>
      </c>
      <c r="BR588" s="9">
        <v>0.88</v>
      </c>
      <c r="BS588" s="9">
        <v>0.34</v>
      </c>
      <c r="CD588" s="9">
        <v>1.95</v>
      </c>
    </row>
    <row r="589" spans="1:82">
      <c r="B589" s="7">
        <v>71001</v>
      </c>
      <c r="C589" s="12" t="s">
        <v>799</v>
      </c>
      <c r="D589" s="8">
        <v>41.18</v>
      </c>
      <c r="E589" s="8">
        <v>0.1</v>
      </c>
      <c r="F589" s="8">
        <v>0.92</v>
      </c>
      <c r="H589" s="8">
        <v>11.08</v>
      </c>
      <c r="J589" s="8">
        <f t="shared" si="38"/>
        <v>9.9697840000000006</v>
      </c>
      <c r="K589" s="8">
        <v>0.18</v>
      </c>
      <c r="L589" s="8">
        <v>42.53</v>
      </c>
      <c r="N589" s="8">
        <v>2.72</v>
      </c>
      <c r="O589" s="8">
        <v>0.65</v>
      </c>
      <c r="P589" s="21">
        <v>7.0000000000000007E-2</v>
      </c>
      <c r="Q589" s="8">
        <v>0.77</v>
      </c>
      <c r="R589" s="8">
        <f t="shared" si="39"/>
        <v>99.089783999999995</v>
      </c>
      <c r="Z589" s="9">
        <v>5.98</v>
      </c>
      <c r="AA589" s="9">
        <v>25.3</v>
      </c>
      <c r="AB589" s="9">
        <v>2789</v>
      </c>
      <c r="AD589" s="9">
        <v>2411</v>
      </c>
      <c r="AM589" s="9">
        <v>471</v>
      </c>
      <c r="AN589" s="9">
        <v>12</v>
      </c>
      <c r="AO589" s="9">
        <v>46</v>
      </c>
      <c r="AP589" s="9">
        <v>17</v>
      </c>
      <c r="BC589" s="9">
        <v>22</v>
      </c>
      <c r="BD589" s="9">
        <v>45.5</v>
      </c>
      <c r="BE589" s="9">
        <v>90.1</v>
      </c>
      <c r="BG589" s="9">
        <v>38.4</v>
      </c>
      <c r="BH589" s="9">
        <v>6.54</v>
      </c>
      <c r="BI589" s="9">
        <v>1.9</v>
      </c>
      <c r="BK589" s="9">
        <v>0.64</v>
      </c>
      <c r="BM589" s="9">
        <v>0.53</v>
      </c>
      <c r="BP589" s="9">
        <v>0.5</v>
      </c>
      <c r="BR589" s="9">
        <v>1</v>
      </c>
      <c r="CD589" s="9">
        <v>5.53</v>
      </c>
    </row>
    <row r="590" spans="1:82">
      <c r="B590" s="7">
        <v>71004</v>
      </c>
      <c r="C590" s="12" t="s">
        <v>799</v>
      </c>
      <c r="D590" s="8">
        <v>41.92</v>
      </c>
      <c r="E590" s="8">
        <v>0.2</v>
      </c>
      <c r="F590" s="8">
        <v>1.44</v>
      </c>
      <c r="H590" s="8">
        <v>9.58</v>
      </c>
      <c r="J590" s="8">
        <f t="shared" si="38"/>
        <v>8.6200840000000003</v>
      </c>
      <c r="K590" s="8">
        <v>0.14000000000000001</v>
      </c>
      <c r="L590" s="8">
        <v>42.71</v>
      </c>
      <c r="N590" s="8">
        <v>3.36</v>
      </c>
      <c r="O590" s="8">
        <v>0.32</v>
      </c>
      <c r="P590" s="21">
        <v>0.04</v>
      </c>
      <c r="Q590" s="8">
        <v>0.12</v>
      </c>
      <c r="R590" s="8">
        <f t="shared" si="39"/>
        <v>98.870084000000006</v>
      </c>
      <c r="Z590" s="9">
        <v>7.73</v>
      </c>
      <c r="AA590" s="9">
        <v>38.4</v>
      </c>
      <c r="AB590" s="9">
        <v>2416</v>
      </c>
      <c r="AD590" s="9">
        <v>2204</v>
      </c>
      <c r="AL590" s="9">
        <v>2</v>
      </c>
      <c r="AM590" s="9">
        <v>107</v>
      </c>
      <c r="AN590" s="9">
        <v>5</v>
      </c>
      <c r="AO590" s="9">
        <v>29</v>
      </c>
      <c r="AP590" s="9">
        <v>7</v>
      </c>
      <c r="BC590" s="9">
        <v>86</v>
      </c>
      <c r="BD590" s="9">
        <v>7.06</v>
      </c>
      <c r="BE590" s="9">
        <v>16.2</v>
      </c>
      <c r="BG590" s="9">
        <v>9.6999999999999993</v>
      </c>
      <c r="BH590" s="9">
        <v>1.96</v>
      </c>
      <c r="BI590" s="9">
        <v>0.46</v>
      </c>
      <c r="BK590" s="9">
        <v>0.28000000000000003</v>
      </c>
      <c r="BM590" s="9">
        <v>0.28999999999999998</v>
      </c>
      <c r="BP590" s="9">
        <v>0.39</v>
      </c>
      <c r="BQ590" s="9">
        <v>0.06</v>
      </c>
      <c r="BR590" s="9">
        <v>0.56999999999999995</v>
      </c>
      <c r="BS590" s="9">
        <v>1.1399999999999999</v>
      </c>
      <c r="CD590" s="9">
        <v>0.83</v>
      </c>
    </row>
    <row r="591" spans="1:82">
      <c r="B591" s="7">
        <v>71007</v>
      </c>
      <c r="C591" s="12" t="s">
        <v>799</v>
      </c>
      <c r="D591" s="8">
        <v>43.53</v>
      </c>
      <c r="E591" s="8">
        <v>0.06</v>
      </c>
      <c r="F591" s="8">
        <v>1.1100000000000001</v>
      </c>
      <c r="H591" s="8">
        <v>9.82</v>
      </c>
      <c r="J591" s="8">
        <f t="shared" si="38"/>
        <v>8.836036</v>
      </c>
      <c r="K591" s="8">
        <v>0.14000000000000001</v>
      </c>
      <c r="L591" s="8">
        <v>42.84</v>
      </c>
      <c r="N591" s="8">
        <v>2.38</v>
      </c>
      <c r="O591" s="8">
        <v>0.33</v>
      </c>
      <c r="P591" s="21">
        <v>7.0000000000000007E-2</v>
      </c>
      <c r="Q591" s="8">
        <v>0.09</v>
      </c>
      <c r="R591" s="8">
        <f t="shared" si="39"/>
        <v>99.386036000000004</v>
      </c>
      <c r="AA591" s="9">
        <v>33.799999999999997</v>
      </c>
      <c r="AB591" s="9">
        <v>2474</v>
      </c>
      <c r="AD591" s="9">
        <v>2453</v>
      </c>
      <c r="AL591" s="9">
        <v>2</v>
      </c>
      <c r="AM591" s="9">
        <v>144</v>
      </c>
      <c r="AN591" s="9">
        <v>5</v>
      </c>
      <c r="AO591" s="9">
        <v>31</v>
      </c>
      <c r="AP591" s="9">
        <v>4</v>
      </c>
      <c r="BC591" s="9">
        <v>94</v>
      </c>
    </row>
    <row r="592" spans="1:82">
      <c r="B592" s="7">
        <v>7108</v>
      </c>
      <c r="C592" s="12" t="s">
        <v>799</v>
      </c>
      <c r="D592" s="8">
        <v>41.94</v>
      </c>
      <c r="E592" s="8">
        <v>0.05</v>
      </c>
      <c r="F592" s="8">
        <v>1.0900000000000001</v>
      </c>
      <c r="H592" s="8">
        <v>11.93</v>
      </c>
      <c r="J592" s="8">
        <f t="shared" si="38"/>
        <v>10.734614000000001</v>
      </c>
      <c r="K592" s="8">
        <v>0.16</v>
      </c>
      <c r="L592" s="8">
        <v>41.54</v>
      </c>
      <c r="N592" s="8">
        <v>3.16</v>
      </c>
      <c r="O592" s="8">
        <v>0.32</v>
      </c>
      <c r="P592" s="21">
        <v>0.05</v>
      </c>
      <c r="Q592" s="8">
        <v>0.55000000000000004</v>
      </c>
      <c r="R592" s="8">
        <f t="shared" si="39"/>
        <v>99.594613999999993</v>
      </c>
      <c r="Z592" s="9">
        <v>7.18</v>
      </c>
      <c r="AA592" s="9">
        <v>34.5</v>
      </c>
      <c r="AB592" s="9">
        <v>2549</v>
      </c>
      <c r="AD592" s="9">
        <v>2275</v>
      </c>
      <c r="AM592" s="9">
        <v>187</v>
      </c>
      <c r="AN592" s="9">
        <v>8</v>
      </c>
      <c r="AO592" s="9">
        <v>23</v>
      </c>
      <c r="AP592" s="9">
        <v>7</v>
      </c>
      <c r="BC592" s="9">
        <v>26</v>
      </c>
      <c r="BD592" s="9">
        <v>28.7</v>
      </c>
      <c r="BE592" s="9">
        <v>55.5</v>
      </c>
      <c r="BG592" s="9">
        <v>22.1</v>
      </c>
      <c r="BH592" s="9">
        <v>3.54</v>
      </c>
      <c r="BI592" s="9">
        <v>1</v>
      </c>
      <c r="BP592" s="9">
        <v>0.38</v>
      </c>
      <c r="BQ592" s="9">
        <v>0.05</v>
      </c>
      <c r="BR592" s="9">
        <v>0.44</v>
      </c>
      <c r="BS592" s="9">
        <v>0.76</v>
      </c>
      <c r="CD592" s="9">
        <v>3.04</v>
      </c>
    </row>
    <row r="593" spans="1:83">
      <c r="B593" s="7">
        <v>2631</v>
      </c>
      <c r="C593" s="12" t="s">
        <v>799</v>
      </c>
      <c r="D593" s="8">
        <v>42.82</v>
      </c>
      <c r="E593" s="8">
        <v>7.0000000000000007E-2</v>
      </c>
      <c r="F593" s="8">
        <v>0.93</v>
      </c>
      <c r="H593" s="8">
        <v>9.17</v>
      </c>
      <c r="J593" s="8">
        <f t="shared" si="38"/>
        <v>8.2511659999999996</v>
      </c>
      <c r="K593" s="8">
        <v>0.15</v>
      </c>
      <c r="L593" s="8">
        <v>43.17</v>
      </c>
      <c r="N593" s="8">
        <v>2.72</v>
      </c>
      <c r="O593" s="8">
        <v>0.5</v>
      </c>
      <c r="P593" s="21">
        <v>0.09</v>
      </c>
      <c r="Q593" s="8">
        <v>0.21</v>
      </c>
      <c r="R593" s="8">
        <f t="shared" si="39"/>
        <v>98.911166000000009</v>
      </c>
      <c r="Z593" s="9">
        <v>8.75</v>
      </c>
      <c r="AA593" s="9">
        <v>35.1</v>
      </c>
      <c r="AB593" s="9">
        <v>2586</v>
      </c>
      <c r="AD593" s="9">
        <v>2256</v>
      </c>
      <c r="AL593" s="9">
        <v>3</v>
      </c>
      <c r="AM593" s="9">
        <v>184</v>
      </c>
      <c r="AN593" s="9">
        <v>5</v>
      </c>
      <c r="AO593" s="9">
        <v>17</v>
      </c>
      <c r="AP593" s="9">
        <v>11</v>
      </c>
      <c r="BC593" s="9">
        <v>40</v>
      </c>
      <c r="BD593" s="9">
        <v>24.8</v>
      </c>
      <c r="BE593" s="9">
        <v>44.4</v>
      </c>
      <c r="BG593" s="9">
        <v>21.3</v>
      </c>
      <c r="BH593" s="9">
        <v>3.44</v>
      </c>
      <c r="BI593" s="9">
        <v>0.83</v>
      </c>
      <c r="BK593" s="9">
        <v>0.28999999999999998</v>
      </c>
      <c r="BM593" s="9">
        <v>0.21</v>
      </c>
      <c r="BP593" s="9">
        <v>0.45</v>
      </c>
      <c r="BQ593" s="9">
        <v>0.05</v>
      </c>
      <c r="BR593" s="9">
        <v>0.24</v>
      </c>
      <c r="CD593" s="9">
        <v>2.77</v>
      </c>
    </row>
    <row r="595" spans="1:83">
      <c r="A595" s="7" t="s">
        <v>809</v>
      </c>
      <c r="B595" s="7" t="s">
        <v>808</v>
      </c>
      <c r="C595" s="12" t="s">
        <v>801</v>
      </c>
      <c r="D595" s="8">
        <v>40.6</v>
      </c>
      <c r="E595" s="8">
        <v>0.02</v>
      </c>
      <c r="F595" s="8">
        <v>0.11</v>
      </c>
      <c r="I595" s="8">
        <v>12.47</v>
      </c>
      <c r="J595" s="8">
        <f t="shared" ref="J595:J601" si="40">H595*0.8998+I595</f>
        <v>12.47</v>
      </c>
      <c r="K595" s="8">
        <v>0.15</v>
      </c>
      <c r="L595" s="8">
        <v>46.06</v>
      </c>
      <c r="N595" s="8">
        <v>0.66</v>
      </c>
      <c r="R595" s="8">
        <f t="shared" ref="R595:R601" si="41">SUM(J595:Q595,D595:G595)</f>
        <v>100.07</v>
      </c>
      <c r="Z595" s="9">
        <v>5</v>
      </c>
      <c r="AA595" s="9">
        <v>11</v>
      </c>
      <c r="AC595" s="9">
        <v>180</v>
      </c>
      <c r="AD595" s="9">
        <v>3770</v>
      </c>
      <c r="AE595" s="9">
        <v>19</v>
      </c>
      <c r="AF595" s="9">
        <v>89</v>
      </c>
      <c r="AG595" s="9">
        <v>0.4</v>
      </c>
      <c r="AL595" s="9">
        <v>0.1</v>
      </c>
      <c r="AM595" s="9">
        <v>7.7</v>
      </c>
      <c r="AN595" s="9">
        <v>0.5</v>
      </c>
      <c r="AO595" s="9">
        <v>1.3</v>
      </c>
      <c r="AP595" s="9">
        <v>0.7</v>
      </c>
      <c r="BB595" s="9">
        <v>5.0000000000000001E-3</v>
      </c>
      <c r="BC595" s="9">
        <v>4</v>
      </c>
      <c r="BD595" s="9">
        <v>0.36</v>
      </c>
      <c r="BE595" s="9">
        <v>1.39</v>
      </c>
      <c r="BF595" s="9">
        <v>0.17</v>
      </c>
      <c r="BG595" s="9">
        <v>0.68</v>
      </c>
      <c r="BH595" s="9">
        <v>0.13</v>
      </c>
      <c r="BI595" s="9">
        <v>3.5999999999999997E-2</v>
      </c>
      <c r="BJ595" s="9">
        <v>0.09</v>
      </c>
      <c r="BK595" s="9">
        <v>1.4999999999999999E-2</v>
      </c>
      <c r="BL595" s="9">
        <v>9.1999999999999998E-2</v>
      </c>
      <c r="BM595" s="9">
        <v>1.7999999999999999E-2</v>
      </c>
      <c r="BN595" s="9">
        <v>0.04</v>
      </c>
      <c r="BP595" s="9">
        <v>3.4000000000000002E-2</v>
      </c>
      <c r="BR595" s="9">
        <v>2.9000000000000001E-2</v>
      </c>
      <c r="BT595" s="9">
        <v>7.0000000000000007E-2</v>
      </c>
      <c r="CB595" s="9">
        <v>0.17</v>
      </c>
      <c r="CD595" s="9">
        <v>0.03</v>
      </c>
    </row>
    <row r="596" spans="1:83">
      <c r="B596" s="7" t="s">
        <v>807</v>
      </c>
      <c r="C596" s="12" t="s">
        <v>801</v>
      </c>
      <c r="D596" s="8">
        <v>44.01</v>
      </c>
      <c r="E596" s="8">
        <v>0.01</v>
      </c>
      <c r="F596" s="8">
        <v>0.39</v>
      </c>
      <c r="I596" s="8">
        <v>5.97</v>
      </c>
      <c r="J596" s="8">
        <f t="shared" si="40"/>
        <v>5.97</v>
      </c>
      <c r="K596" s="8">
        <v>0.08</v>
      </c>
      <c r="L596" s="8">
        <v>49.12</v>
      </c>
      <c r="N596" s="8">
        <v>0.11</v>
      </c>
      <c r="O596" s="8">
        <v>0.02</v>
      </c>
      <c r="P596" s="21">
        <v>0.03</v>
      </c>
      <c r="Q596" s="8">
        <v>0.01</v>
      </c>
      <c r="R596" s="8">
        <f t="shared" si="41"/>
        <v>99.75</v>
      </c>
      <c r="Z596" s="9">
        <v>3</v>
      </c>
      <c r="AA596" s="9">
        <v>16</v>
      </c>
      <c r="AC596" s="9">
        <v>90</v>
      </c>
      <c r="AD596" s="9">
        <v>2480</v>
      </c>
      <c r="AE596" s="9">
        <v>2</v>
      </c>
      <c r="AF596" s="9">
        <v>39</v>
      </c>
      <c r="AG596" s="9">
        <v>0.3</v>
      </c>
      <c r="AL596" s="9">
        <v>3.9</v>
      </c>
      <c r="AM596" s="9">
        <v>15.6</v>
      </c>
      <c r="AN596" s="9">
        <v>0.38</v>
      </c>
      <c r="AO596" s="9">
        <v>1</v>
      </c>
      <c r="AP596" s="9">
        <v>1.5</v>
      </c>
      <c r="BB596" s="9">
        <v>1.0999999999999999E-2</v>
      </c>
      <c r="BC596" s="9">
        <v>109</v>
      </c>
      <c r="BD596" s="9">
        <v>7.74</v>
      </c>
      <c r="BE596" s="9">
        <v>9.85</v>
      </c>
      <c r="BF596" s="9">
        <v>0.74</v>
      </c>
      <c r="BG596" s="9">
        <v>2.0099999999999998</v>
      </c>
      <c r="BH596" s="9">
        <v>0.2</v>
      </c>
      <c r="BI596" s="9">
        <v>4.3999999999999997E-2</v>
      </c>
      <c r="BJ596" s="9">
        <v>0.1</v>
      </c>
      <c r="BM596" s="9">
        <v>1.7999999999999999E-2</v>
      </c>
      <c r="BN596" s="9">
        <v>3.7999999999999999E-2</v>
      </c>
      <c r="BP596" s="9">
        <v>0.04</v>
      </c>
      <c r="BR596" s="9">
        <v>4.9000000000000002E-2</v>
      </c>
      <c r="BT596" s="9">
        <v>0.08</v>
      </c>
      <c r="CB596" s="9">
        <v>0.24</v>
      </c>
      <c r="CD596" s="9">
        <v>1.41</v>
      </c>
      <c r="CE596" s="9">
        <v>5.0999999999999997E-2</v>
      </c>
    </row>
    <row r="597" spans="1:83">
      <c r="B597" s="7" t="s">
        <v>806</v>
      </c>
      <c r="C597" s="12" t="s">
        <v>801</v>
      </c>
      <c r="D597" s="8">
        <v>41.3</v>
      </c>
      <c r="F597" s="8">
        <v>0.1</v>
      </c>
      <c r="I597" s="8">
        <v>6.26</v>
      </c>
      <c r="J597" s="8">
        <f t="shared" si="40"/>
        <v>6.26</v>
      </c>
      <c r="K597" s="8">
        <v>0.08</v>
      </c>
      <c r="L597" s="8">
        <v>51.88</v>
      </c>
      <c r="N597" s="8">
        <v>0.16</v>
      </c>
      <c r="P597" s="21">
        <v>0.02</v>
      </c>
      <c r="Q597" s="8">
        <v>0.05</v>
      </c>
      <c r="R597" s="8">
        <f t="shared" si="41"/>
        <v>99.85</v>
      </c>
      <c r="Z597" s="9">
        <v>2</v>
      </c>
      <c r="AA597" s="9">
        <v>7</v>
      </c>
      <c r="AC597" s="9">
        <v>130</v>
      </c>
      <c r="AD597" s="9">
        <v>2810</v>
      </c>
      <c r="AF597" s="9">
        <v>40</v>
      </c>
      <c r="AG597" s="9">
        <v>0.2</v>
      </c>
      <c r="AL597" s="9">
        <v>0.7</v>
      </c>
      <c r="AM597" s="9">
        <v>5.0999999999999996</v>
      </c>
      <c r="AN597" s="9">
        <v>0.3</v>
      </c>
      <c r="AO597" s="9">
        <v>0.9</v>
      </c>
      <c r="AP597" s="9">
        <v>1.2</v>
      </c>
      <c r="BB597" s="9">
        <v>1.2E-2</v>
      </c>
      <c r="BC597" s="9">
        <v>7</v>
      </c>
      <c r="BD597" s="9">
        <v>0.13</v>
      </c>
      <c r="BE597" s="9">
        <v>0.47</v>
      </c>
      <c r="BF597" s="9">
        <v>5.6000000000000001E-2</v>
      </c>
      <c r="BG597" s="9">
        <v>0.2</v>
      </c>
      <c r="BH597" s="9">
        <v>4.1000000000000002E-2</v>
      </c>
      <c r="BI597" s="9">
        <v>1.2E-2</v>
      </c>
      <c r="BJ597" s="9">
        <v>3.7999999999999999E-2</v>
      </c>
      <c r="BK597" s="9">
        <v>6.0000000000000001E-3</v>
      </c>
      <c r="BM597" s="9">
        <v>8.0000000000000002E-3</v>
      </c>
      <c r="BR597" s="9">
        <v>2.1000000000000001E-2</v>
      </c>
      <c r="BT597" s="9">
        <v>0.05</v>
      </c>
      <c r="CB597" s="9">
        <v>0.11</v>
      </c>
      <c r="CE597" s="9">
        <v>0.105</v>
      </c>
    </row>
    <row r="598" spans="1:83">
      <c r="B598" s="7" t="s">
        <v>805</v>
      </c>
      <c r="C598" s="12" t="s">
        <v>801</v>
      </c>
      <c r="D598" s="8">
        <v>41.79</v>
      </c>
      <c r="E598" s="8">
        <v>0.02</v>
      </c>
      <c r="F598" s="8">
        <v>0.09</v>
      </c>
      <c r="I598" s="8">
        <v>5.87</v>
      </c>
      <c r="J598" s="8">
        <f t="shared" si="40"/>
        <v>5.87</v>
      </c>
      <c r="K598" s="8">
        <v>0.09</v>
      </c>
      <c r="L598" s="8">
        <v>51.65</v>
      </c>
      <c r="N598" s="8">
        <v>0.57999999999999996</v>
      </c>
      <c r="O598" s="8">
        <v>0.05</v>
      </c>
      <c r="Q598" s="8">
        <v>0.01</v>
      </c>
      <c r="R598" s="8">
        <f t="shared" si="41"/>
        <v>100.14999999999999</v>
      </c>
      <c r="Z598" s="9">
        <v>1</v>
      </c>
      <c r="AA598" s="9">
        <v>7</v>
      </c>
      <c r="AC598" s="9">
        <v>100</v>
      </c>
      <c r="AD598" s="9">
        <v>2890</v>
      </c>
      <c r="AE598" s="9">
        <v>2</v>
      </c>
      <c r="AF598" s="9">
        <v>44</v>
      </c>
      <c r="AG598" s="9">
        <v>0.2</v>
      </c>
      <c r="AL598" s="9">
        <v>0.1</v>
      </c>
      <c r="AM598" s="9">
        <v>8.3000000000000007</v>
      </c>
      <c r="AN598" s="9">
        <v>0.68</v>
      </c>
      <c r="AO598" s="9">
        <v>7.9</v>
      </c>
      <c r="AP598" s="9">
        <v>1.1000000000000001</v>
      </c>
      <c r="BB598" s="9">
        <v>7.0000000000000001E-3</v>
      </c>
      <c r="BC598" s="9">
        <v>3.2</v>
      </c>
      <c r="BD598" s="9">
        <v>0.4</v>
      </c>
      <c r="BE598" s="9">
        <v>1.35</v>
      </c>
      <c r="BF598" s="9">
        <v>0.2</v>
      </c>
      <c r="BG598" s="9">
        <v>0.89</v>
      </c>
      <c r="BH598" s="9">
        <v>0.21</v>
      </c>
      <c r="BI598" s="9">
        <v>6.3E-2</v>
      </c>
      <c r="BJ598" s="9">
        <v>0.16</v>
      </c>
      <c r="BK598" s="9">
        <v>2.4E-2</v>
      </c>
      <c r="BL598" s="9">
        <v>0.153</v>
      </c>
      <c r="BM598" s="9">
        <v>0.03</v>
      </c>
      <c r="BN598" s="9">
        <v>5.8000000000000003E-2</v>
      </c>
      <c r="BP598" s="9">
        <v>4.2999999999999997E-2</v>
      </c>
      <c r="BR598" s="9">
        <v>7.5999999999999998E-2</v>
      </c>
      <c r="BT598" s="9">
        <v>0.08</v>
      </c>
      <c r="CB598" s="9">
        <v>0.15</v>
      </c>
      <c r="CD598" s="9">
        <v>2.1999999999999999E-2</v>
      </c>
      <c r="CE598" s="9">
        <v>0.01</v>
      </c>
    </row>
    <row r="599" spans="1:83">
      <c r="B599" s="7" t="s">
        <v>804</v>
      </c>
      <c r="C599" s="12" t="s">
        <v>801</v>
      </c>
      <c r="D599" s="8">
        <v>41.35</v>
      </c>
      <c r="E599" s="8">
        <v>0.05</v>
      </c>
      <c r="F599" s="8">
        <v>0.17</v>
      </c>
      <c r="I599" s="8">
        <v>8.52</v>
      </c>
      <c r="J599" s="8">
        <f t="shared" si="40"/>
        <v>8.52</v>
      </c>
      <c r="K599" s="8">
        <v>0.16</v>
      </c>
      <c r="L599" s="8">
        <v>48.2</v>
      </c>
      <c r="N599" s="8">
        <v>1.36</v>
      </c>
      <c r="Q599" s="8">
        <v>0.18</v>
      </c>
      <c r="R599" s="8">
        <f t="shared" si="41"/>
        <v>99.990000000000009</v>
      </c>
      <c r="Z599" s="9">
        <v>3</v>
      </c>
      <c r="AA599" s="9">
        <v>14</v>
      </c>
      <c r="AC599" s="9">
        <v>120</v>
      </c>
      <c r="AD599" s="9">
        <v>2540</v>
      </c>
      <c r="AF599" s="9">
        <v>90</v>
      </c>
      <c r="AG599" s="9">
        <v>0.6</v>
      </c>
      <c r="AL599" s="9">
        <v>0.1</v>
      </c>
      <c r="AM599" s="9">
        <v>29.5</v>
      </c>
      <c r="AN599" s="9">
        <v>3.1</v>
      </c>
      <c r="AO599" s="9">
        <v>13.4</v>
      </c>
      <c r="AP599" s="9">
        <v>1.8</v>
      </c>
      <c r="BB599" s="9">
        <v>7.0000000000000001E-3</v>
      </c>
      <c r="BC599" s="9">
        <v>6.2</v>
      </c>
      <c r="BD599" s="9">
        <v>3.45</v>
      </c>
      <c r="BE599" s="9">
        <v>10.1</v>
      </c>
      <c r="BF599" s="9">
        <v>1.51</v>
      </c>
      <c r="BG599" s="9">
        <v>6.91</v>
      </c>
      <c r="BH599" s="9">
        <v>1.31</v>
      </c>
      <c r="BI599" s="9">
        <v>0.35</v>
      </c>
      <c r="BJ599" s="9">
        <v>0.87</v>
      </c>
      <c r="BK599" s="9">
        <v>0.105</v>
      </c>
      <c r="BM599" s="9">
        <v>8.5000000000000006E-2</v>
      </c>
      <c r="BN599" s="9">
        <v>0.13200000000000001</v>
      </c>
      <c r="BP599" s="9">
        <v>6.5000000000000002E-2</v>
      </c>
      <c r="BR599" s="9">
        <v>0.13500000000000001</v>
      </c>
      <c r="BT599" s="9">
        <v>0.05</v>
      </c>
      <c r="CB599" s="9">
        <v>0.06</v>
      </c>
      <c r="CD599" s="9">
        <v>5.6000000000000001E-2</v>
      </c>
      <c r="CE599" s="9">
        <v>4.5999999999999999E-2</v>
      </c>
    </row>
    <row r="600" spans="1:83">
      <c r="B600" s="7" t="s">
        <v>803</v>
      </c>
      <c r="C600" s="12" t="s">
        <v>801</v>
      </c>
      <c r="D600" s="8">
        <v>41.03</v>
      </c>
      <c r="E600" s="8">
        <v>0.05</v>
      </c>
      <c r="F600" s="8">
        <v>0.22</v>
      </c>
      <c r="I600" s="8">
        <v>8.85</v>
      </c>
      <c r="J600" s="8">
        <f t="shared" si="40"/>
        <v>8.85</v>
      </c>
      <c r="K600" s="8">
        <v>0.11</v>
      </c>
      <c r="L600" s="8">
        <v>49.69</v>
      </c>
      <c r="N600" s="8">
        <v>0.28000000000000003</v>
      </c>
      <c r="P600" s="21">
        <v>0.01</v>
      </c>
      <c r="R600" s="8">
        <f t="shared" si="41"/>
        <v>100.24</v>
      </c>
      <c r="Z600" s="9">
        <v>3</v>
      </c>
      <c r="AA600" s="9">
        <v>6</v>
      </c>
      <c r="AC600" s="9">
        <v>210</v>
      </c>
      <c r="AD600" s="9">
        <v>3930</v>
      </c>
      <c r="AE600" s="9">
        <v>10</v>
      </c>
      <c r="AF600" s="9">
        <v>64</v>
      </c>
      <c r="AG600" s="9">
        <v>0.5</v>
      </c>
      <c r="AL600" s="9">
        <v>0.7</v>
      </c>
      <c r="AM600" s="9">
        <v>32.5</v>
      </c>
      <c r="AN600" s="9">
        <v>0.47</v>
      </c>
      <c r="AO600" s="9">
        <v>4.0999999999999996</v>
      </c>
      <c r="AP600" s="9">
        <v>2.5</v>
      </c>
      <c r="BB600" s="9">
        <v>1.4999999999999999E-2</v>
      </c>
      <c r="BC600" s="9">
        <v>29</v>
      </c>
      <c r="BD600" s="9">
        <v>1.0900000000000001</v>
      </c>
      <c r="BE600" s="9">
        <v>1.9</v>
      </c>
      <c r="BF600" s="9">
        <v>0.19</v>
      </c>
      <c r="BG600" s="9">
        <v>0.64</v>
      </c>
      <c r="BH600" s="9">
        <v>9.9000000000000005E-2</v>
      </c>
      <c r="BI600" s="9">
        <v>2.3E-2</v>
      </c>
      <c r="BJ600" s="9">
        <v>6.0999999999999999E-2</v>
      </c>
      <c r="BK600" s="9">
        <v>8.0000000000000002E-3</v>
      </c>
      <c r="BM600" s="9">
        <v>1.2999999999999999E-2</v>
      </c>
      <c r="BN600" s="9">
        <v>3.5999999999999997E-2</v>
      </c>
      <c r="BR600" s="9">
        <v>7.8E-2</v>
      </c>
      <c r="BT600" s="9">
        <v>0.06</v>
      </c>
      <c r="CB600" s="9">
        <v>1.1000000000000001</v>
      </c>
      <c r="CD600" s="9">
        <v>0.108</v>
      </c>
      <c r="CE600" s="9">
        <v>2.1999999999999999E-2</v>
      </c>
    </row>
    <row r="601" spans="1:83">
      <c r="B601" s="7" t="s">
        <v>802</v>
      </c>
      <c r="C601" s="12" t="s">
        <v>801</v>
      </c>
      <c r="D601" s="8">
        <v>41.47</v>
      </c>
      <c r="E601" s="8">
        <v>0.03</v>
      </c>
      <c r="F601" s="8">
        <v>0.12</v>
      </c>
      <c r="I601" s="8">
        <v>6.72</v>
      </c>
      <c r="J601" s="8">
        <f t="shared" si="40"/>
        <v>6.72</v>
      </c>
      <c r="K601" s="8">
        <v>0.1</v>
      </c>
      <c r="L601" s="8">
        <v>50.98</v>
      </c>
      <c r="N601" s="8">
        <v>0.48</v>
      </c>
      <c r="P601" s="21">
        <v>0.01</v>
      </c>
      <c r="Q601" s="8">
        <v>0.01</v>
      </c>
      <c r="R601" s="8">
        <f t="shared" si="41"/>
        <v>99.919999999999987</v>
      </c>
      <c r="Z601" s="9">
        <v>2</v>
      </c>
      <c r="AA601" s="9">
        <v>8</v>
      </c>
      <c r="AC601" s="9">
        <v>120</v>
      </c>
      <c r="AD601" s="9">
        <v>2790</v>
      </c>
      <c r="AE601" s="9">
        <v>4</v>
      </c>
      <c r="AF601" s="9">
        <v>55</v>
      </c>
      <c r="AG601" s="9">
        <v>0.6</v>
      </c>
      <c r="AL601" s="9">
        <v>1.4</v>
      </c>
      <c r="AM601" s="9">
        <v>12.6</v>
      </c>
      <c r="AN601" s="9">
        <v>0.81</v>
      </c>
      <c r="AO601" s="9">
        <v>6.1</v>
      </c>
      <c r="AP601" s="9">
        <v>1.2</v>
      </c>
      <c r="BB601" s="9">
        <v>8.0000000000000002E-3</v>
      </c>
      <c r="BC601" s="9">
        <v>17.3</v>
      </c>
      <c r="BD601" s="9">
        <v>0.43</v>
      </c>
      <c r="BE601" s="9">
        <v>1.72</v>
      </c>
      <c r="BF601" s="9">
        <v>0.25</v>
      </c>
      <c r="BG601" s="9">
        <v>1.1200000000000001</v>
      </c>
      <c r="BH601" s="9">
        <v>0.27</v>
      </c>
      <c r="BI601" s="9">
        <v>7.9000000000000001E-2</v>
      </c>
      <c r="BJ601" s="9">
        <v>0.21</v>
      </c>
      <c r="BL601" s="9">
        <v>0.191</v>
      </c>
      <c r="BM601" s="9">
        <v>3.4000000000000002E-2</v>
      </c>
      <c r="BN601" s="9">
        <v>7.8E-2</v>
      </c>
      <c r="BP601" s="9">
        <v>4.8000000000000001E-2</v>
      </c>
      <c r="BR601" s="9">
        <v>9.0999999999999998E-2</v>
      </c>
      <c r="BT601" s="9">
        <v>7.0000000000000007E-2</v>
      </c>
      <c r="CB601" s="9">
        <v>0.99</v>
      </c>
      <c r="CD601" s="9">
        <v>2.1000000000000001E-2</v>
      </c>
    </row>
    <row r="603" spans="1:83">
      <c r="A603" s="7" t="s">
        <v>800</v>
      </c>
      <c r="B603" s="7">
        <v>1</v>
      </c>
      <c r="C603" s="12" t="s">
        <v>799</v>
      </c>
      <c r="D603" s="8">
        <v>49.76</v>
      </c>
      <c r="E603" s="8">
        <v>7.0000000000000007E-2</v>
      </c>
      <c r="F603" s="8">
        <v>0.98</v>
      </c>
      <c r="H603" s="8">
        <v>9.5399999999999991</v>
      </c>
      <c r="J603" s="8">
        <f t="shared" ref="J603:J611" si="42">H603*0.8998+I603</f>
        <v>8.5840920000000001</v>
      </c>
      <c r="K603" s="8">
        <v>0.17</v>
      </c>
      <c r="L603" s="8">
        <v>37.299999999999997</v>
      </c>
      <c r="N603" s="8">
        <v>1.02</v>
      </c>
      <c r="O603" s="8">
        <v>0.72</v>
      </c>
      <c r="P603" s="21">
        <v>0.24</v>
      </c>
      <c r="Q603" s="8">
        <v>0.03</v>
      </c>
      <c r="R603" s="8">
        <f t="shared" ref="R603:R611" si="43">SUM(J603:Q603,D603:G603)</f>
        <v>98.874092000000005</v>
      </c>
      <c r="AB603" s="9">
        <v>4220</v>
      </c>
      <c r="AD603" s="9">
        <v>1335</v>
      </c>
      <c r="AM603" s="9">
        <v>69</v>
      </c>
      <c r="BC603" s="9">
        <v>125</v>
      </c>
      <c r="BD603" s="9">
        <v>7.6</v>
      </c>
      <c r="BE603" s="9">
        <v>12.1</v>
      </c>
      <c r="BG603" s="9">
        <v>4</v>
      </c>
      <c r="BH603" s="9">
        <v>0.57999999999999996</v>
      </c>
      <c r="BI603" s="9">
        <v>0.16</v>
      </c>
      <c r="BK603" s="9">
        <v>6.0999999999999999E-2</v>
      </c>
      <c r="BP603" s="9">
        <v>0.1</v>
      </c>
      <c r="BR603" s="9">
        <v>0.02</v>
      </c>
      <c r="BS603" s="9">
        <v>0.51</v>
      </c>
      <c r="CD603" s="9">
        <v>2</v>
      </c>
      <c r="CE603" s="9">
        <v>0.17</v>
      </c>
    </row>
    <row r="604" spans="1:83">
      <c r="B604" s="7">
        <v>2</v>
      </c>
      <c r="C604" s="12" t="s">
        <v>799</v>
      </c>
      <c r="D604" s="8">
        <v>46.08</v>
      </c>
      <c r="E604" s="8">
        <v>0.53</v>
      </c>
      <c r="F604" s="8">
        <v>3.28</v>
      </c>
      <c r="H604" s="8">
        <v>11.45</v>
      </c>
      <c r="J604" s="8">
        <f t="shared" si="42"/>
        <v>10.302709999999999</v>
      </c>
      <c r="K604" s="8">
        <v>0.15</v>
      </c>
      <c r="L604" s="8">
        <v>35.799999999999997</v>
      </c>
      <c r="N604" s="8">
        <v>2.23</v>
      </c>
      <c r="O604" s="8">
        <v>0.27</v>
      </c>
      <c r="P604" s="21">
        <v>0.35</v>
      </c>
      <c r="Q604" s="8">
        <v>0.03</v>
      </c>
      <c r="R604" s="8">
        <f t="shared" si="43"/>
        <v>99.022709999999989</v>
      </c>
      <c r="AB604" s="9">
        <v>2185</v>
      </c>
      <c r="AD604" s="9">
        <v>1850</v>
      </c>
      <c r="AM604" s="9">
        <v>23</v>
      </c>
      <c r="BC604" s="9">
        <v>64</v>
      </c>
      <c r="BD604" s="9">
        <v>1.2</v>
      </c>
      <c r="BE604" s="9">
        <v>2.6</v>
      </c>
      <c r="BG604" s="9">
        <v>1.6</v>
      </c>
      <c r="BH604" s="9">
        <v>0.43</v>
      </c>
      <c r="BI604" s="9">
        <v>0.15</v>
      </c>
      <c r="BK604" s="9">
        <v>8.1000000000000003E-2</v>
      </c>
      <c r="BP604" s="9">
        <v>0.26</v>
      </c>
      <c r="BR604" s="9">
        <v>0.42</v>
      </c>
      <c r="BS604" s="9">
        <v>0.15</v>
      </c>
      <c r="CD604" s="9">
        <v>0.15</v>
      </c>
      <c r="CE604" s="9">
        <v>0.03</v>
      </c>
    </row>
    <row r="605" spans="1:83">
      <c r="B605" s="7">
        <v>3</v>
      </c>
      <c r="C605" s="12" t="s">
        <v>799</v>
      </c>
      <c r="D605" s="8">
        <v>44.17</v>
      </c>
      <c r="E605" s="8">
        <v>7.0000000000000007E-2</v>
      </c>
      <c r="F605" s="8">
        <v>1.9</v>
      </c>
      <c r="H605" s="8">
        <v>8.3800000000000008</v>
      </c>
      <c r="J605" s="8">
        <f t="shared" si="42"/>
        <v>7.5403240000000009</v>
      </c>
      <c r="K605" s="8">
        <v>0.12</v>
      </c>
      <c r="L605" s="8">
        <v>42.37</v>
      </c>
      <c r="N605" s="8">
        <v>1.73</v>
      </c>
      <c r="O605" s="8">
        <v>0.39</v>
      </c>
      <c r="P605" s="21">
        <v>0.02</v>
      </c>
      <c r="Q605" s="8">
        <v>0.03</v>
      </c>
      <c r="R605" s="8">
        <f t="shared" si="43"/>
        <v>98.34032400000001</v>
      </c>
      <c r="AB605" s="9">
        <v>2360</v>
      </c>
      <c r="AD605" s="9">
        <v>2280</v>
      </c>
      <c r="AM605" s="9">
        <v>33</v>
      </c>
      <c r="BC605" s="9">
        <v>95</v>
      </c>
      <c r="BD605" s="9">
        <v>1.8</v>
      </c>
      <c r="BE605" s="9">
        <v>2</v>
      </c>
      <c r="BG605" s="9">
        <v>0.6</v>
      </c>
      <c r="BH605" s="9">
        <v>0.15</v>
      </c>
      <c r="BI605" s="9">
        <v>5.6000000000000001E-2</v>
      </c>
      <c r="BK605" s="9">
        <v>3.6999999999999998E-2</v>
      </c>
      <c r="BP605" s="9">
        <v>0.18</v>
      </c>
      <c r="BQ605" s="9">
        <v>3.5999999999999997E-2</v>
      </c>
      <c r="BR605" s="9">
        <v>0.04</v>
      </c>
      <c r="CD605" s="9">
        <v>0.55000000000000004</v>
      </c>
      <c r="CE605" s="9">
        <v>0.16</v>
      </c>
    </row>
    <row r="606" spans="1:83">
      <c r="B606" s="7">
        <v>4</v>
      </c>
      <c r="C606" s="12" t="s">
        <v>799</v>
      </c>
      <c r="D606" s="8">
        <v>41.26</v>
      </c>
      <c r="E606" s="8">
        <v>0.06</v>
      </c>
      <c r="F606" s="8">
        <v>1.37</v>
      </c>
      <c r="H606" s="8">
        <v>9.4</v>
      </c>
      <c r="J606" s="8">
        <f t="shared" si="42"/>
        <v>8.458120000000001</v>
      </c>
      <c r="K606" s="8">
        <v>0.15</v>
      </c>
      <c r="L606" s="8">
        <v>44.2</v>
      </c>
      <c r="N606" s="8">
        <v>1.82</v>
      </c>
      <c r="O606" s="8">
        <v>0.9</v>
      </c>
      <c r="P606" s="21">
        <v>0.14000000000000001</v>
      </c>
      <c r="Q606" s="8">
        <v>0.04</v>
      </c>
      <c r="R606" s="8">
        <f t="shared" si="43"/>
        <v>98.398120000000006</v>
      </c>
      <c r="AB606" s="9">
        <v>2195</v>
      </c>
      <c r="AD606" s="9">
        <v>2340</v>
      </c>
      <c r="AM606" s="9">
        <v>83</v>
      </c>
      <c r="BC606" s="9">
        <v>36</v>
      </c>
      <c r="BD606" s="9">
        <v>3.2</v>
      </c>
      <c r="BE606" s="9">
        <v>7.8</v>
      </c>
      <c r="BG606" s="9">
        <v>4</v>
      </c>
      <c r="BH606" s="9">
        <v>0.88</v>
      </c>
      <c r="BI606" s="9">
        <v>0.28000000000000003</v>
      </c>
      <c r="BK606" s="9">
        <v>0.106</v>
      </c>
      <c r="BP606" s="9">
        <v>0.16</v>
      </c>
      <c r="BQ606" s="9">
        <v>2.5000000000000001E-2</v>
      </c>
      <c r="BR606" s="9">
        <v>0.11</v>
      </c>
      <c r="BS606" s="9">
        <v>0.95</v>
      </c>
      <c r="CD606" s="9">
        <v>0.33</v>
      </c>
      <c r="CE606" s="9">
        <v>0.08</v>
      </c>
    </row>
    <row r="607" spans="1:83">
      <c r="B607" s="7">
        <v>5</v>
      </c>
      <c r="C607" s="12" t="s">
        <v>799</v>
      </c>
      <c r="D607" s="8">
        <v>42.63</v>
      </c>
      <c r="E607" s="8">
        <v>0.03</v>
      </c>
      <c r="F607" s="8">
        <v>0.6</v>
      </c>
      <c r="H607" s="8">
        <v>8.91</v>
      </c>
      <c r="J607" s="8">
        <f t="shared" si="42"/>
        <v>8.0172179999999997</v>
      </c>
      <c r="K607" s="8">
        <v>0.14000000000000001</v>
      </c>
      <c r="L607" s="8">
        <v>45.72</v>
      </c>
      <c r="N607" s="8">
        <v>1.37</v>
      </c>
      <c r="O607" s="8">
        <v>0.49</v>
      </c>
      <c r="P607" s="21">
        <v>0.09</v>
      </c>
      <c r="Q607" s="8">
        <v>0.04</v>
      </c>
      <c r="R607" s="8">
        <f t="shared" si="43"/>
        <v>99.127217999999999</v>
      </c>
      <c r="AB607" s="9">
        <v>1430</v>
      </c>
      <c r="AD607" s="9">
        <v>2460</v>
      </c>
      <c r="AM607" s="9">
        <v>45</v>
      </c>
      <c r="BC607" s="9">
        <v>36</v>
      </c>
      <c r="BD607" s="9">
        <v>1.9</v>
      </c>
      <c r="BE607" s="9">
        <v>4.5</v>
      </c>
      <c r="BG607" s="9">
        <v>2.5</v>
      </c>
      <c r="BH607" s="9">
        <v>0.48</v>
      </c>
      <c r="BI607" s="9">
        <v>0.16</v>
      </c>
      <c r="BK607" s="9">
        <v>5.2999999999999999E-2</v>
      </c>
      <c r="BP607" s="9">
        <v>0.05</v>
      </c>
      <c r="BR607" s="9">
        <v>0.15</v>
      </c>
      <c r="BS607" s="9">
        <v>0.87</v>
      </c>
      <c r="CD607" s="9">
        <v>0.12</v>
      </c>
      <c r="CE607" s="9">
        <v>0.02</v>
      </c>
    </row>
    <row r="608" spans="1:83">
      <c r="B608" s="7">
        <v>6</v>
      </c>
      <c r="C608" s="12" t="s">
        <v>799</v>
      </c>
      <c r="D608" s="8">
        <v>44.36</v>
      </c>
      <c r="E608" s="8">
        <v>7.0000000000000007E-2</v>
      </c>
      <c r="F608" s="8">
        <v>2.1800000000000002</v>
      </c>
      <c r="H608" s="8">
        <v>8.3000000000000007</v>
      </c>
      <c r="J608" s="8">
        <f t="shared" si="42"/>
        <v>7.4683400000000013</v>
      </c>
      <c r="K608" s="8">
        <v>0.12</v>
      </c>
      <c r="L608" s="8">
        <v>42.16</v>
      </c>
      <c r="N608" s="8">
        <v>1.85</v>
      </c>
      <c r="O608" s="8">
        <v>0.73</v>
      </c>
      <c r="P608" s="21">
        <v>0.1</v>
      </c>
      <c r="Q608" s="8">
        <v>0.04</v>
      </c>
      <c r="R608" s="8">
        <f t="shared" si="43"/>
        <v>99.078339999999997</v>
      </c>
      <c r="AB608" s="9">
        <v>3575</v>
      </c>
      <c r="AD608" s="9">
        <v>2165</v>
      </c>
      <c r="AM608" s="9">
        <v>91</v>
      </c>
      <c r="BC608" s="9">
        <v>104</v>
      </c>
      <c r="BD608" s="9">
        <v>5.8</v>
      </c>
      <c r="BE608" s="9">
        <v>12.3</v>
      </c>
      <c r="BG608" s="9">
        <v>6.4</v>
      </c>
      <c r="BH608" s="9">
        <v>0.92</v>
      </c>
      <c r="BI608" s="9">
        <v>0.28000000000000003</v>
      </c>
      <c r="BK608" s="9">
        <v>0.09</v>
      </c>
      <c r="BP608" s="9">
        <v>0.23</v>
      </c>
      <c r="BR608" s="9">
        <v>7.0000000000000007E-2</v>
      </c>
      <c r="BS608" s="9">
        <v>0.24</v>
      </c>
      <c r="CD608" s="9">
        <v>1.05</v>
      </c>
      <c r="CE608" s="9">
        <v>0.3</v>
      </c>
    </row>
    <row r="609" spans="1:83">
      <c r="B609" s="7">
        <v>7</v>
      </c>
      <c r="C609" s="12" t="s">
        <v>799</v>
      </c>
      <c r="D609" s="8">
        <v>43.15</v>
      </c>
      <c r="E609" s="8">
        <v>0.11</v>
      </c>
      <c r="F609" s="8">
        <v>2.08</v>
      </c>
      <c r="H609" s="8">
        <v>8.7799999999999994</v>
      </c>
      <c r="J609" s="8">
        <f t="shared" si="42"/>
        <v>7.9002439999999998</v>
      </c>
      <c r="K609" s="8">
        <v>0.13</v>
      </c>
      <c r="L609" s="8">
        <v>40.36</v>
      </c>
      <c r="N609" s="8">
        <v>2.93</v>
      </c>
      <c r="O609" s="8">
        <v>1.1299999999999999</v>
      </c>
      <c r="P609" s="21">
        <v>0.35</v>
      </c>
      <c r="Q609" s="8">
        <v>0.03</v>
      </c>
      <c r="R609" s="8">
        <f t="shared" si="43"/>
        <v>98.170243999999997</v>
      </c>
      <c r="AB609" s="9">
        <v>3280</v>
      </c>
      <c r="AD609" s="9">
        <v>2155</v>
      </c>
      <c r="AL609" s="9">
        <v>4</v>
      </c>
      <c r="AM609" s="9">
        <v>85</v>
      </c>
      <c r="BC609" s="9">
        <v>254</v>
      </c>
      <c r="BD609" s="9">
        <v>5.8</v>
      </c>
      <c r="BE609" s="9">
        <v>14.6</v>
      </c>
      <c r="BG609" s="9">
        <v>7.5</v>
      </c>
      <c r="BH609" s="9">
        <v>1.39</v>
      </c>
      <c r="BI609" s="9">
        <v>0.44</v>
      </c>
      <c r="BK609" s="9">
        <v>0.16</v>
      </c>
      <c r="BP609" s="9">
        <v>0.32</v>
      </c>
      <c r="BR609" s="9">
        <v>0.15</v>
      </c>
      <c r="BS609" s="9">
        <v>0.88</v>
      </c>
      <c r="CD609" s="9">
        <v>0.95</v>
      </c>
      <c r="CE609" s="9">
        <v>0.17</v>
      </c>
    </row>
    <row r="610" spans="1:83">
      <c r="B610" s="7">
        <v>8</v>
      </c>
      <c r="C610" s="12" t="s">
        <v>799</v>
      </c>
      <c r="D610" s="8">
        <v>45.13</v>
      </c>
      <c r="E610" s="8">
        <v>0.11</v>
      </c>
      <c r="F610" s="8">
        <v>2.54</v>
      </c>
      <c r="H610" s="8">
        <v>7.91</v>
      </c>
      <c r="J610" s="8">
        <f t="shared" si="42"/>
        <v>7.1174180000000007</v>
      </c>
      <c r="K610" s="8">
        <v>0.12</v>
      </c>
      <c r="L610" s="8">
        <v>39.36</v>
      </c>
      <c r="N610" s="8">
        <v>2.79</v>
      </c>
      <c r="O610" s="8">
        <v>0.86</v>
      </c>
      <c r="P610" s="21">
        <v>0.1</v>
      </c>
      <c r="Q610" s="8">
        <v>0.03</v>
      </c>
      <c r="R610" s="8">
        <f t="shared" si="43"/>
        <v>98.157418000000007</v>
      </c>
      <c r="AB610" s="9">
        <v>3220</v>
      </c>
      <c r="AD610" s="9">
        <v>2030</v>
      </c>
      <c r="AM610" s="9">
        <v>108</v>
      </c>
      <c r="BC610" s="9">
        <v>29</v>
      </c>
      <c r="BD610" s="9">
        <v>5.8</v>
      </c>
      <c r="BE610" s="9">
        <v>11.1</v>
      </c>
      <c r="BG610" s="9">
        <v>3.8</v>
      </c>
      <c r="BH610" s="9">
        <v>0.56000000000000005</v>
      </c>
      <c r="BI610" s="9">
        <v>0.17</v>
      </c>
      <c r="BK610" s="9">
        <v>0.08</v>
      </c>
      <c r="BP610" s="9">
        <v>0.28000000000000003</v>
      </c>
      <c r="BQ610" s="9">
        <v>0.05</v>
      </c>
      <c r="BR610" s="9">
        <v>0.04</v>
      </c>
      <c r="BS610" s="9">
        <v>0.09</v>
      </c>
      <c r="CD610" s="9">
        <v>0.5</v>
      </c>
      <c r="CE610" s="9">
        <v>0.17</v>
      </c>
    </row>
    <row r="611" spans="1:83">
      <c r="B611" s="7">
        <v>9</v>
      </c>
      <c r="C611" s="12" t="s">
        <v>799</v>
      </c>
      <c r="D611" s="8">
        <v>44.65</v>
      </c>
      <c r="E611" s="8">
        <v>7.0000000000000007E-2</v>
      </c>
      <c r="F611" s="8">
        <v>2.15</v>
      </c>
      <c r="H611" s="8">
        <v>8.34</v>
      </c>
      <c r="J611" s="8">
        <f t="shared" si="42"/>
        <v>7.5043320000000007</v>
      </c>
      <c r="K611" s="8">
        <v>0.12</v>
      </c>
      <c r="L611" s="8">
        <v>41.11</v>
      </c>
      <c r="N611" s="8">
        <v>2.2599999999999998</v>
      </c>
      <c r="O611" s="8">
        <v>0.33</v>
      </c>
      <c r="P611" s="21">
        <v>0.03</v>
      </c>
      <c r="Q611" s="8">
        <v>0.03</v>
      </c>
      <c r="R611" s="8">
        <f t="shared" si="43"/>
        <v>98.254332000000005</v>
      </c>
      <c r="AB611" s="9">
        <v>2845</v>
      </c>
      <c r="AD611" s="9">
        <v>2135</v>
      </c>
      <c r="AM611" s="9">
        <v>46</v>
      </c>
      <c r="BC611" s="9">
        <v>30</v>
      </c>
      <c r="BD611" s="9">
        <v>2.2999999999999998</v>
      </c>
      <c r="BG611" s="9">
        <v>0.7</v>
      </c>
      <c r="BH611" s="9">
        <v>0.21</v>
      </c>
      <c r="BI611" s="9">
        <v>7.0000000000000007E-2</v>
      </c>
      <c r="BK611" s="9">
        <v>4.5999999999999999E-2</v>
      </c>
      <c r="BP611" s="9">
        <v>0.21</v>
      </c>
      <c r="BR611" s="9">
        <v>0.05</v>
      </c>
      <c r="BS611" s="9">
        <v>0.04</v>
      </c>
      <c r="CD611" s="9">
        <v>0.7</v>
      </c>
      <c r="CE611" s="9">
        <v>0.2</v>
      </c>
    </row>
    <row r="613" spans="1:83">
      <c r="A613" s="7" t="s">
        <v>798</v>
      </c>
      <c r="B613" s="7" t="s">
        <v>797</v>
      </c>
      <c r="D613" s="8">
        <v>42.5</v>
      </c>
      <c r="E613" s="8">
        <v>0.02</v>
      </c>
      <c r="F613" s="8">
        <v>0.68</v>
      </c>
      <c r="H613" s="8">
        <v>0.53</v>
      </c>
      <c r="I613" s="8">
        <v>7.7</v>
      </c>
      <c r="J613" s="8">
        <f>H613*0.8998+I613</f>
        <v>8.1768940000000008</v>
      </c>
      <c r="K613" s="8">
        <v>0.12</v>
      </c>
      <c r="L613" s="8">
        <v>46.9</v>
      </c>
      <c r="N613" s="8">
        <v>0.4</v>
      </c>
      <c r="P613" s="21">
        <v>0.08</v>
      </c>
      <c r="Q613" s="8">
        <v>0.04</v>
      </c>
      <c r="R613" s="8">
        <f>SUM(J613:Q613,D613:G613)</f>
        <v>98.916893999999999</v>
      </c>
    </row>
    <row r="614" spans="1:83">
      <c r="B614" s="7" t="s">
        <v>796</v>
      </c>
      <c r="D614" s="8">
        <v>45.2</v>
      </c>
      <c r="E614" s="8">
        <v>0.13</v>
      </c>
      <c r="F614" s="8">
        <v>3.83</v>
      </c>
      <c r="H614" s="8">
        <v>1.26</v>
      </c>
      <c r="I614" s="8">
        <v>7.68</v>
      </c>
      <c r="J614" s="8">
        <f>H614*0.8998+I614</f>
        <v>8.8137480000000004</v>
      </c>
      <c r="K614" s="8">
        <v>0.15</v>
      </c>
      <c r="L614" s="8">
        <v>38.299999999999997</v>
      </c>
      <c r="N614" s="8">
        <v>3.5</v>
      </c>
      <c r="O614" s="8">
        <v>0.26</v>
      </c>
      <c r="R614" s="8">
        <f>SUM(J614:Q614,D614:G614)</f>
        <v>100.18374799999999</v>
      </c>
    </row>
    <row r="615" spans="1:83">
      <c r="B615" s="7" t="s">
        <v>795</v>
      </c>
      <c r="D615" s="8">
        <v>44.9</v>
      </c>
      <c r="E615" s="8">
        <v>0.06</v>
      </c>
      <c r="F615" s="8">
        <v>2.54</v>
      </c>
      <c r="H615" s="8">
        <v>1.1000000000000001</v>
      </c>
      <c r="I615" s="8">
        <v>6.87</v>
      </c>
      <c r="J615" s="8">
        <f>H615*0.8998+I615</f>
        <v>7.8597800000000007</v>
      </c>
      <c r="K615" s="8">
        <v>0.13</v>
      </c>
      <c r="L615" s="8">
        <v>42.6</v>
      </c>
      <c r="N615" s="8">
        <v>2.0499999999999998</v>
      </c>
      <c r="O615" s="8">
        <v>0.17</v>
      </c>
      <c r="R615" s="8">
        <f>SUM(J615:Q615,D615:G615)</f>
        <v>100.30978</v>
      </c>
    </row>
    <row r="616" spans="1:83">
      <c r="B616" s="7" t="s">
        <v>794</v>
      </c>
      <c r="D616" s="8">
        <v>44.3</v>
      </c>
      <c r="E616" s="8">
        <v>0.06</v>
      </c>
      <c r="F616" s="8">
        <v>1.9</v>
      </c>
      <c r="H616" s="8">
        <v>0.36</v>
      </c>
      <c r="I616" s="8">
        <v>7.4</v>
      </c>
      <c r="J616" s="8">
        <f>H616*0.8998+I616</f>
        <v>7.7239280000000008</v>
      </c>
      <c r="K616" s="8">
        <v>0.11</v>
      </c>
      <c r="L616" s="8">
        <v>44.1</v>
      </c>
      <c r="N616" s="8">
        <v>1.5</v>
      </c>
      <c r="O616" s="8">
        <v>0.1</v>
      </c>
      <c r="P616" s="21">
        <v>0.08</v>
      </c>
      <c r="Q616" s="8">
        <v>0.04</v>
      </c>
      <c r="R616" s="8">
        <f>SUM(J616:Q616,D616:G616)</f>
        <v>99.913927999999999</v>
      </c>
    </row>
    <row r="618" spans="1:83">
      <c r="A618" s="7" t="s">
        <v>793</v>
      </c>
      <c r="B618" s="7" t="s">
        <v>792</v>
      </c>
      <c r="D618" s="8">
        <v>41.24</v>
      </c>
      <c r="F618" s="8">
        <v>0.55000000000000004</v>
      </c>
      <c r="J618" s="8">
        <v>8.36</v>
      </c>
      <c r="L618" s="8">
        <v>47.86</v>
      </c>
      <c r="N618" s="8">
        <v>1.61</v>
      </c>
      <c r="O618" s="8">
        <v>0.05</v>
      </c>
      <c r="R618" s="8">
        <v>99.67</v>
      </c>
    </row>
    <row r="619" spans="1:83">
      <c r="B619" s="7" t="s">
        <v>791</v>
      </c>
      <c r="D619" s="8">
        <v>40.71</v>
      </c>
      <c r="F619" s="8">
        <v>1.35</v>
      </c>
      <c r="J619" s="8">
        <v>8.5399999999999991</v>
      </c>
      <c r="L619" s="8">
        <v>46.4</v>
      </c>
      <c r="N619" s="8">
        <v>1.61</v>
      </c>
      <c r="O619" s="8">
        <v>0.05</v>
      </c>
      <c r="R619" s="8">
        <v>98.66</v>
      </c>
    </row>
    <row r="620" spans="1:83">
      <c r="B620" s="7" t="s">
        <v>790</v>
      </c>
      <c r="D620" s="8">
        <v>40.159999999999997</v>
      </c>
      <c r="F620" s="8">
        <v>0.88</v>
      </c>
      <c r="J620" s="8">
        <v>9.59</v>
      </c>
      <c r="L620" s="8">
        <v>48.07</v>
      </c>
      <c r="N620" s="8">
        <v>0.06</v>
      </c>
      <c r="R620" s="8">
        <v>98.76</v>
      </c>
    </row>
    <row r="621" spans="1:83">
      <c r="B621" s="7" t="s">
        <v>789</v>
      </c>
      <c r="D621" s="8">
        <v>43.8</v>
      </c>
      <c r="F621" s="8">
        <v>0.21</v>
      </c>
      <c r="J621" s="8">
        <v>7.22</v>
      </c>
      <c r="L621" s="8">
        <v>46.95</v>
      </c>
      <c r="N621" s="8">
        <v>0.42</v>
      </c>
      <c r="O621" s="8">
        <v>0.01</v>
      </c>
      <c r="R621" s="8">
        <v>98.61</v>
      </c>
    </row>
    <row r="622" spans="1:83">
      <c r="B622" s="7" t="s">
        <v>788</v>
      </c>
      <c r="D622" s="8">
        <v>45.19</v>
      </c>
      <c r="F622" s="8">
        <v>0.69</v>
      </c>
      <c r="J622" s="8">
        <v>7.98</v>
      </c>
      <c r="L622" s="8">
        <v>44.09</v>
      </c>
      <c r="N622" s="8">
        <v>1.1399999999999999</v>
      </c>
      <c r="O622" s="8">
        <v>0.04</v>
      </c>
      <c r="R622" s="8">
        <v>99.13</v>
      </c>
    </row>
    <row r="623" spans="1:83">
      <c r="B623" s="7" t="s">
        <v>787</v>
      </c>
      <c r="D623" s="8">
        <v>42.88</v>
      </c>
      <c r="F623" s="8">
        <v>0.5</v>
      </c>
      <c r="J623" s="8">
        <v>8.77</v>
      </c>
      <c r="L623" s="8">
        <v>45.36</v>
      </c>
      <c r="N623" s="8">
        <v>1.03</v>
      </c>
      <c r="O623" s="8">
        <v>0.02</v>
      </c>
      <c r="R623" s="8">
        <v>98.56</v>
      </c>
    </row>
    <row r="624" spans="1:83">
      <c r="B624" s="7" t="s">
        <v>786</v>
      </c>
      <c r="D624" s="8">
        <v>45.28</v>
      </c>
      <c r="F624" s="8">
        <v>0.88</v>
      </c>
      <c r="J624" s="8">
        <v>7.18</v>
      </c>
      <c r="L624" s="8">
        <v>44.02</v>
      </c>
      <c r="N624" s="8">
        <v>1.3</v>
      </c>
      <c r="O624" s="8">
        <v>7.0000000000000007E-2</v>
      </c>
      <c r="R624" s="8">
        <v>98.73</v>
      </c>
    </row>
    <row r="625" spans="1:18">
      <c r="B625" s="7" t="s">
        <v>785</v>
      </c>
      <c r="D625" s="8">
        <v>44.56</v>
      </c>
      <c r="F625" s="8">
        <v>0.74</v>
      </c>
      <c r="J625" s="8">
        <v>7.43</v>
      </c>
      <c r="L625" s="8">
        <v>43.06</v>
      </c>
      <c r="N625" s="8">
        <v>2.06</v>
      </c>
      <c r="O625" s="8">
        <v>0.17</v>
      </c>
      <c r="R625" s="8">
        <v>98.02</v>
      </c>
    </row>
    <row r="626" spans="1:18">
      <c r="B626" s="7" t="s">
        <v>784</v>
      </c>
      <c r="D626" s="8">
        <v>43.98</v>
      </c>
      <c r="F626" s="8">
        <v>0.83</v>
      </c>
      <c r="J626" s="8">
        <v>7.54</v>
      </c>
      <c r="L626" s="8">
        <v>45.4</v>
      </c>
      <c r="N626" s="8">
        <v>1.18</v>
      </c>
      <c r="O626" s="8">
        <v>0.04</v>
      </c>
      <c r="R626" s="8">
        <v>98.97</v>
      </c>
    </row>
    <row r="627" spans="1:18">
      <c r="B627" s="7" t="s">
        <v>783</v>
      </c>
      <c r="D627" s="8">
        <v>43.63</v>
      </c>
      <c r="F627" s="8">
        <v>0.71</v>
      </c>
      <c r="J627" s="8">
        <v>8.23</v>
      </c>
      <c r="L627" s="8">
        <v>45.46</v>
      </c>
      <c r="N627" s="8">
        <v>1.05</v>
      </c>
      <c r="O627" s="8">
        <v>0.03</v>
      </c>
      <c r="R627" s="8">
        <v>99.11</v>
      </c>
    </row>
    <row r="628" spans="1:18">
      <c r="B628" s="7" t="s">
        <v>782</v>
      </c>
      <c r="D628" s="8">
        <v>45.8</v>
      </c>
      <c r="F628" s="8">
        <v>0.67</v>
      </c>
      <c r="J628" s="8">
        <v>7.25</v>
      </c>
      <c r="L628" s="8">
        <v>44.8</v>
      </c>
      <c r="N628" s="8">
        <v>0.34</v>
      </c>
      <c r="R628" s="8">
        <v>98.86</v>
      </c>
    </row>
    <row r="629" spans="1:18">
      <c r="B629" s="7" t="s">
        <v>781</v>
      </c>
      <c r="D629" s="8">
        <v>44.81</v>
      </c>
      <c r="F629" s="8">
        <v>0.76</v>
      </c>
      <c r="J629" s="8">
        <v>7.77</v>
      </c>
      <c r="L629" s="8">
        <v>44.53</v>
      </c>
      <c r="N629" s="8">
        <v>0.94</v>
      </c>
      <c r="O629" s="8">
        <v>0.12</v>
      </c>
      <c r="R629" s="8">
        <v>98.93</v>
      </c>
    </row>
    <row r="630" spans="1:18">
      <c r="B630" s="7" t="s">
        <v>780</v>
      </c>
      <c r="D630" s="8">
        <v>42.44</v>
      </c>
      <c r="F630" s="8">
        <v>0.46</v>
      </c>
      <c r="J630" s="8">
        <v>8.77</v>
      </c>
      <c r="L630" s="8">
        <v>45.73</v>
      </c>
      <c r="N630" s="8">
        <v>0.69</v>
      </c>
      <c r="O630" s="8">
        <v>0.02</v>
      </c>
      <c r="R630" s="8">
        <v>98.11</v>
      </c>
    </row>
    <row r="631" spans="1:18">
      <c r="B631" s="7" t="s">
        <v>779</v>
      </c>
      <c r="D631" s="8">
        <v>43.03</v>
      </c>
      <c r="F631" s="8">
        <v>0.48</v>
      </c>
      <c r="J631" s="8">
        <v>8.01</v>
      </c>
      <c r="L631" s="8">
        <v>47.45</v>
      </c>
      <c r="N631" s="8">
        <v>0.57999999999999996</v>
      </c>
      <c r="O631" s="8">
        <v>0.02</v>
      </c>
      <c r="R631" s="8">
        <v>99.57</v>
      </c>
    </row>
    <row r="632" spans="1:18">
      <c r="B632" s="7" t="s">
        <v>778</v>
      </c>
      <c r="D632" s="8">
        <v>44.79</v>
      </c>
      <c r="F632" s="8">
        <v>0.48</v>
      </c>
      <c r="J632" s="8">
        <v>8.86</v>
      </c>
      <c r="L632" s="8">
        <v>43.34</v>
      </c>
      <c r="N632" s="8">
        <v>0.89</v>
      </c>
      <c r="O632" s="8">
        <v>0.12</v>
      </c>
      <c r="R632" s="8">
        <v>98.48</v>
      </c>
    </row>
    <row r="633" spans="1:18">
      <c r="B633" s="7" t="s">
        <v>777</v>
      </c>
      <c r="D633" s="8">
        <v>45.23</v>
      </c>
      <c r="F633" s="8">
        <v>0.93</v>
      </c>
      <c r="J633" s="8">
        <v>7.36</v>
      </c>
      <c r="L633" s="8">
        <v>42.89</v>
      </c>
      <c r="N633" s="8">
        <v>1.73</v>
      </c>
      <c r="O633" s="8">
        <v>0.06</v>
      </c>
      <c r="R633" s="8">
        <v>98.2</v>
      </c>
    </row>
    <row r="634" spans="1:18">
      <c r="B634" s="7" t="s">
        <v>776</v>
      </c>
      <c r="D634" s="8">
        <v>44.92</v>
      </c>
      <c r="F634" s="8">
        <v>0.66</v>
      </c>
      <c r="J634" s="8">
        <v>7.88</v>
      </c>
      <c r="L634" s="8">
        <v>43.9</v>
      </c>
      <c r="N634" s="8">
        <v>1.56</v>
      </c>
      <c r="O634" s="8">
        <v>0.13</v>
      </c>
      <c r="R634" s="8">
        <v>99.05</v>
      </c>
    </row>
    <row r="635" spans="1:18">
      <c r="B635" s="7" t="s">
        <v>775</v>
      </c>
      <c r="D635" s="8">
        <v>46.44</v>
      </c>
      <c r="F635" s="8">
        <v>0.84</v>
      </c>
      <c r="J635" s="8">
        <v>7.56</v>
      </c>
      <c r="L635" s="8">
        <v>43.06</v>
      </c>
      <c r="N635" s="8">
        <v>1.62</v>
      </c>
      <c r="O635" s="8">
        <v>0.04</v>
      </c>
      <c r="R635" s="8">
        <v>99.56</v>
      </c>
    </row>
    <row r="636" spans="1:18">
      <c r="B636" s="7" t="s">
        <v>774</v>
      </c>
      <c r="D636" s="8">
        <v>44.72</v>
      </c>
      <c r="F636" s="8">
        <v>0.46</v>
      </c>
      <c r="J636" s="8">
        <v>8.51</v>
      </c>
      <c r="L636" s="8">
        <v>43.54</v>
      </c>
      <c r="N636" s="8">
        <v>2.02</v>
      </c>
      <c r="O636" s="8">
        <v>0.06</v>
      </c>
      <c r="R636" s="8">
        <v>99.31</v>
      </c>
    </row>
    <row r="637" spans="1:18">
      <c r="B637" s="7" t="s">
        <v>773</v>
      </c>
      <c r="D637" s="8">
        <v>42.77</v>
      </c>
      <c r="F637" s="8">
        <v>0.61</v>
      </c>
      <c r="J637" s="8">
        <v>8.17</v>
      </c>
      <c r="L637" s="8">
        <v>44.72</v>
      </c>
      <c r="N637" s="8">
        <v>1.23</v>
      </c>
      <c r="O637" s="8">
        <v>0.03</v>
      </c>
      <c r="R637" s="8">
        <v>97.53</v>
      </c>
    </row>
    <row r="639" spans="1:18">
      <c r="A639" s="7" t="s">
        <v>772</v>
      </c>
      <c r="B639" s="7" t="s">
        <v>771</v>
      </c>
      <c r="F639" s="8">
        <v>2.61</v>
      </c>
    </row>
    <row r="640" spans="1:18">
      <c r="B640" s="7" t="s">
        <v>770</v>
      </c>
      <c r="F640" s="8">
        <v>2.89</v>
      </c>
      <c r="R640" s="8">
        <v>2.89</v>
      </c>
    </row>
    <row r="642" spans="1:69">
      <c r="A642" s="7" t="s">
        <v>769</v>
      </c>
      <c r="B642" s="7" t="s">
        <v>768</v>
      </c>
      <c r="D642" s="8">
        <v>45.7</v>
      </c>
      <c r="E642" s="8">
        <v>0.11</v>
      </c>
      <c r="F642" s="8">
        <v>3.08</v>
      </c>
      <c r="J642" s="8">
        <v>7.86</v>
      </c>
      <c r="L642" s="8">
        <v>39.520000000000003</v>
      </c>
      <c r="N642" s="8">
        <v>3.5</v>
      </c>
      <c r="O642" s="8">
        <v>0.08</v>
      </c>
      <c r="R642" s="8">
        <v>99.85</v>
      </c>
      <c r="AB642" s="9">
        <v>2972</v>
      </c>
      <c r="AC642" s="9">
        <v>102</v>
      </c>
      <c r="AD642" s="9">
        <v>2060</v>
      </c>
      <c r="AN642" s="9">
        <v>3.84</v>
      </c>
    </row>
    <row r="643" spans="1:69">
      <c r="B643" s="7" t="s">
        <v>767</v>
      </c>
      <c r="D643" s="8">
        <v>46.45</v>
      </c>
      <c r="E643" s="8">
        <v>0.05</v>
      </c>
      <c r="F643" s="8">
        <v>2.73</v>
      </c>
      <c r="J643" s="8">
        <v>7.51</v>
      </c>
      <c r="L643" s="8">
        <v>40.04</v>
      </c>
      <c r="N643" s="8">
        <v>3.06</v>
      </c>
      <c r="O643" s="8">
        <v>0.03</v>
      </c>
      <c r="R643" s="8">
        <v>99.87</v>
      </c>
      <c r="AB643" s="9">
        <v>3343</v>
      </c>
      <c r="AC643" s="9">
        <v>100</v>
      </c>
      <c r="AD643" s="9">
        <v>1951</v>
      </c>
      <c r="AN643" s="9">
        <v>2.27</v>
      </c>
      <c r="BD643" s="9">
        <v>1.06</v>
      </c>
      <c r="BE643" s="9">
        <v>2.2000000000000002</v>
      </c>
      <c r="BG643" s="9">
        <v>1.1399999999999999</v>
      </c>
      <c r="BH643" s="9">
        <v>0.35</v>
      </c>
      <c r="BI643" s="9">
        <v>0.14000000000000001</v>
      </c>
      <c r="BP643" s="9">
        <v>0.4</v>
      </c>
      <c r="BQ643" s="9">
        <v>7.0000000000000007E-2</v>
      </c>
    </row>
    <row r="644" spans="1:69">
      <c r="B644" s="7" t="s">
        <v>766</v>
      </c>
      <c r="D644" s="8">
        <v>45.53</v>
      </c>
      <c r="E644" s="8">
        <v>0.11</v>
      </c>
      <c r="F644" s="8">
        <v>3.48</v>
      </c>
      <c r="J644" s="8">
        <v>7.52</v>
      </c>
      <c r="L644" s="8">
        <v>40.130000000000003</v>
      </c>
      <c r="N644" s="8">
        <v>3.01</v>
      </c>
      <c r="O644" s="8">
        <v>0.1</v>
      </c>
      <c r="R644" s="8">
        <v>99.88</v>
      </c>
      <c r="AB644" s="9">
        <v>3464</v>
      </c>
      <c r="AC644" s="9">
        <v>102</v>
      </c>
      <c r="AD644" s="9">
        <v>2053</v>
      </c>
      <c r="AN644" s="9">
        <v>2.73</v>
      </c>
      <c r="BD644" s="9">
        <v>0.41</v>
      </c>
      <c r="BE644" s="9">
        <v>0.94</v>
      </c>
      <c r="BG644" s="9">
        <v>0.32</v>
      </c>
      <c r="BH644" s="9">
        <v>0.1</v>
      </c>
      <c r="BI644" s="9">
        <v>0.03</v>
      </c>
      <c r="BP644" s="9">
        <v>0.27</v>
      </c>
      <c r="BQ644" s="9">
        <v>0.05</v>
      </c>
    </row>
    <row r="645" spans="1:69">
      <c r="B645" s="7" t="s">
        <v>765</v>
      </c>
      <c r="D645" s="8">
        <v>46.45</v>
      </c>
      <c r="E645" s="8">
        <v>0.13</v>
      </c>
      <c r="F645" s="8">
        <v>2.76</v>
      </c>
      <c r="J645" s="8">
        <v>7.9</v>
      </c>
      <c r="L645" s="8">
        <v>39.869999999999997</v>
      </c>
      <c r="N645" s="8">
        <v>2.63</v>
      </c>
      <c r="O645" s="8">
        <v>0.1</v>
      </c>
      <c r="R645" s="8">
        <v>99.84</v>
      </c>
      <c r="AB645" s="9">
        <v>2360</v>
      </c>
      <c r="AC645" s="9">
        <v>101</v>
      </c>
      <c r="AD645" s="9">
        <v>1999</v>
      </c>
      <c r="AN645" s="9">
        <v>2.58</v>
      </c>
      <c r="BD645" s="9">
        <v>0.61</v>
      </c>
      <c r="BE645" s="9">
        <v>1.18</v>
      </c>
      <c r="BG645" s="9">
        <v>1.08</v>
      </c>
      <c r="BH645" s="9">
        <v>0.45</v>
      </c>
      <c r="BI645" s="9">
        <v>0.26</v>
      </c>
      <c r="BP645" s="9">
        <v>0.7</v>
      </c>
      <c r="BQ645" s="9">
        <v>0.13</v>
      </c>
    </row>
    <row r="646" spans="1:69">
      <c r="B646" s="7" t="s">
        <v>764</v>
      </c>
      <c r="D646" s="8">
        <v>43.81</v>
      </c>
      <c r="E646" s="8">
        <v>0.03</v>
      </c>
      <c r="F646" s="8">
        <v>0.45</v>
      </c>
      <c r="J646" s="8">
        <v>7.36</v>
      </c>
      <c r="L646" s="8">
        <v>47.89</v>
      </c>
      <c r="N646" s="8">
        <v>0.33</v>
      </c>
      <c r="R646" s="8">
        <v>99.87</v>
      </c>
      <c r="AB646" s="9">
        <v>1688</v>
      </c>
      <c r="AC646" s="9">
        <v>120</v>
      </c>
      <c r="AD646" s="9">
        <v>2554</v>
      </c>
      <c r="BD646" s="9">
        <v>0.82</v>
      </c>
      <c r="BE646" s="9">
        <v>1.77</v>
      </c>
      <c r="BG646" s="9">
        <v>0.97</v>
      </c>
      <c r="BH646" s="9">
        <v>0.26</v>
      </c>
      <c r="BI646" s="9">
        <v>0.1</v>
      </c>
      <c r="BP646" s="9">
        <v>0.34</v>
      </c>
      <c r="BQ646" s="9">
        <v>0.05</v>
      </c>
    </row>
    <row r="647" spans="1:69">
      <c r="B647" s="7" t="s">
        <v>763</v>
      </c>
      <c r="D647" s="8">
        <v>44.21</v>
      </c>
      <c r="E647" s="8">
        <v>0.04</v>
      </c>
      <c r="F647" s="8">
        <v>0.34</v>
      </c>
      <c r="J647" s="8">
        <v>7.53</v>
      </c>
      <c r="L647" s="8">
        <v>47.24</v>
      </c>
      <c r="N647" s="8">
        <v>0.5</v>
      </c>
      <c r="R647" s="8">
        <v>99.86</v>
      </c>
      <c r="AB647" s="9">
        <v>1961</v>
      </c>
      <c r="AC647" s="9">
        <v>117</v>
      </c>
      <c r="AD647" s="9">
        <v>2596</v>
      </c>
      <c r="AN647" s="9">
        <v>0.41</v>
      </c>
    </row>
    <row r="648" spans="1:69">
      <c r="B648" s="7" t="s">
        <v>762</v>
      </c>
      <c r="D648" s="8">
        <v>44.41</v>
      </c>
      <c r="E648" s="8">
        <v>0.03</v>
      </c>
      <c r="F648" s="8">
        <v>0.34</v>
      </c>
      <c r="J648" s="8">
        <v>7.65</v>
      </c>
      <c r="L648" s="8">
        <v>46.9</v>
      </c>
      <c r="N648" s="8">
        <v>0.55000000000000004</v>
      </c>
      <c r="R648" s="8">
        <v>99.88</v>
      </c>
      <c r="AB648" s="9">
        <v>2217</v>
      </c>
      <c r="AC648" s="9">
        <v>119</v>
      </c>
      <c r="AD648" s="9">
        <v>2568</v>
      </c>
      <c r="AN648" s="9">
        <v>0.4</v>
      </c>
      <c r="BD648" s="9">
        <v>0.97</v>
      </c>
      <c r="BE648" s="9">
        <v>1.94</v>
      </c>
      <c r="BG648" s="9">
        <v>0.77</v>
      </c>
      <c r="BH648" s="9">
        <v>0.13</v>
      </c>
      <c r="BI648" s="9">
        <v>0.04</v>
      </c>
      <c r="BP648" s="9">
        <v>0.04</v>
      </c>
      <c r="BQ648" s="9">
        <v>0.01</v>
      </c>
    </row>
    <row r="649" spans="1:69">
      <c r="B649" s="7" t="s">
        <v>761</v>
      </c>
      <c r="D649" s="8">
        <v>44.2</v>
      </c>
      <c r="E649" s="8">
        <v>0.03</v>
      </c>
      <c r="F649" s="8">
        <v>0.4</v>
      </c>
      <c r="J649" s="8">
        <v>7.58</v>
      </c>
      <c r="L649" s="8">
        <v>47.13</v>
      </c>
      <c r="N649" s="8">
        <v>0.51</v>
      </c>
      <c r="R649" s="8">
        <v>99.85</v>
      </c>
      <c r="AB649" s="9">
        <v>2005</v>
      </c>
      <c r="AC649" s="9">
        <v>120</v>
      </c>
      <c r="AD649" s="9">
        <v>2604</v>
      </c>
      <c r="AN649" s="9">
        <v>0.34</v>
      </c>
      <c r="BD649" s="9">
        <v>0.8</v>
      </c>
      <c r="BE649" s="9">
        <v>1.9</v>
      </c>
      <c r="BG649" s="9">
        <v>0.62</v>
      </c>
      <c r="BH649" s="9">
        <v>0.12</v>
      </c>
      <c r="BI649" s="9">
        <v>0.03</v>
      </c>
      <c r="BP649" s="9">
        <v>0.05</v>
      </c>
      <c r="BQ649" s="9">
        <v>0.01</v>
      </c>
    </row>
    <row r="650" spans="1:69">
      <c r="B650" s="7" t="s">
        <v>760</v>
      </c>
      <c r="D650" s="8">
        <v>44.43</v>
      </c>
      <c r="E650" s="8">
        <v>0.04</v>
      </c>
      <c r="F650" s="8">
        <v>0.3</v>
      </c>
      <c r="J650" s="8">
        <v>7.44</v>
      </c>
      <c r="L650" s="8">
        <v>47.14</v>
      </c>
      <c r="N650" s="8">
        <v>0.5</v>
      </c>
      <c r="R650" s="8">
        <v>99.85</v>
      </c>
      <c r="AB650" s="9">
        <v>1791</v>
      </c>
      <c r="AC650" s="9">
        <v>119</v>
      </c>
      <c r="AD650" s="9">
        <v>2542</v>
      </c>
      <c r="AN650" s="9">
        <v>0.39</v>
      </c>
      <c r="BD650" s="9">
        <v>0.85</v>
      </c>
      <c r="BE650" s="9">
        <v>1.73</v>
      </c>
      <c r="BG650" s="9">
        <v>0.66</v>
      </c>
      <c r="BH650" s="9">
        <v>0.09</v>
      </c>
      <c r="BI650" s="9" t="s">
        <v>759</v>
      </c>
      <c r="BP650" s="9">
        <v>0.04</v>
      </c>
      <c r="BQ650" s="9">
        <v>0.01</v>
      </c>
    </row>
    <row r="652" spans="1:69">
      <c r="A652" s="7" t="s">
        <v>758</v>
      </c>
      <c r="B652" s="7" t="s">
        <v>757</v>
      </c>
      <c r="D652" s="8">
        <v>44.93</v>
      </c>
      <c r="E652" s="8">
        <v>0.09</v>
      </c>
      <c r="F652" s="8">
        <v>2.46</v>
      </c>
      <c r="J652" s="8">
        <v>8.01</v>
      </c>
      <c r="L652" s="8">
        <v>40.22</v>
      </c>
      <c r="N652" s="8">
        <v>4.1100000000000003</v>
      </c>
      <c r="O652" s="8">
        <v>0.05</v>
      </c>
      <c r="R652" s="8">
        <v>99.87</v>
      </c>
      <c r="AB652" s="9">
        <v>2770</v>
      </c>
      <c r="AC652" s="9">
        <v>105</v>
      </c>
      <c r="AD652" s="9">
        <v>2015</v>
      </c>
      <c r="AL652" s="9">
        <v>3</v>
      </c>
      <c r="AM652" s="9">
        <v>12</v>
      </c>
      <c r="AN652" s="9">
        <v>2.95</v>
      </c>
      <c r="BD652" s="9">
        <v>0.75</v>
      </c>
      <c r="BE652" s="9">
        <v>1.61</v>
      </c>
      <c r="BG652" s="9">
        <v>0.62</v>
      </c>
      <c r="BH652" s="9">
        <v>0.09</v>
      </c>
      <c r="BI652" s="9">
        <v>2</v>
      </c>
      <c r="BP652" s="9">
        <v>0.04</v>
      </c>
      <c r="BQ652" s="9">
        <v>0.01</v>
      </c>
    </row>
    <row r="653" spans="1:69">
      <c r="B653" s="7" t="s">
        <v>756</v>
      </c>
      <c r="D653" s="8">
        <v>44.75</v>
      </c>
      <c r="E653" s="8">
        <v>0.16</v>
      </c>
      <c r="F653" s="8">
        <v>3.82</v>
      </c>
      <c r="J653" s="8">
        <v>8.7799999999999994</v>
      </c>
      <c r="L653" s="8">
        <v>38.770000000000003</v>
      </c>
      <c r="N653" s="8">
        <v>3.18</v>
      </c>
      <c r="O653" s="8">
        <v>0.28000000000000003</v>
      </c>
      <c r="R653" s="8">
        <v>99.74</v>
      </c>
      <c r="AB653" s="9">
        <v>2800</v>
      </c>
      <c r="AC653" s="9">
        <v>104</v>
      </c>
      <c r="AD653" s="9">
        <v>1800</v>
      </c>
      <c r="AL653" s="9">
        <v>2</v>
      </c>
      <c r="AM653" s="9">
        <v>21</v>
      </c>
      <c r="AN653" s="9">
        <v>4.38</v>
      </c>
      <c r="BD653" s="9">
        <v>0.79</v>
      </c>
      <c r="BE653" s="9">
        <v>0.96</v>
      </c>
      <c r="BG653" s="9">
        <v>0.78</v>
      </c>
      <c r="BH653" s="9">
        <v>0.32</v>
      </c>
      <c r="BI653" s="9">
        <v>0.12</v>
      </c>
      <c r="BP653" s="9">
        <v>0.38</v>
      </c>
      <c r="BQ653" s="9">
        <v>7.0000000000000007E-2</v>
      </c>
    </row>
    <row r="654" spans="1:69">
      <c r="B654" s="7" t="s">
        <v>755</v>
      </c>
      <c r="D654" s="8">
        <v>45.12</v>
      </c>
      <c r="E654" s="8">
        <v>0.16</v>
      </c>
      <c r="F654" s="8">
        <v>3.21</v>
      </c>
      <c r="J654" s="8">
        <v>9.25</v>
      </c>
      <c r="L654" s="8">
        <v>37.369999999999997</v>
      </c>
      <c r="N654" s="8">
        <v>4.47</v>
      </c>
      <c r="O654" s="8">
        <v>0.22</v>
      </c>
      <c r="R654" s="8">
        <v>99.8</v>
      </c>
      <c r="AB654" s="9">
        <v>1980</v>
      </c>
      <c r="AC654" s="9">
        <v>105</v>
      </c>
      <c r="AD654" s="9">
        <v>1725</v>
      </c>
      <c r="AL654" s="9">
        <v>2</v>
      </c>
      <c r="AM654" s="9">
        <v>21</v>
      </c>
      <c r="AN654" s="9">
        <v>4.2300000000000004</v>
      </c>
      <c r="BD654" s="9">
        <v>2</v>
      </c>
      <c r="BE654" s="9">
        <v>5.15</v>
      </c>
      <c r="BG654" s="9">
        <v>3.52</v>
      </c>
      <c r="BH654" s="9">
        <v>0.8</v>
      </c>
      <c r="BI654" s="9">
        <v>0.3</v>
      </c>
      <c r="BP654" s="9">
        <v>0.51</v>
      </c>
      <c r="BQ654" s="9">
        <v>0.06</v>
      </c>
    </row>
    <row r="655" spans="1:69">
      <c r="B655" s="7" t="s">
        <v>754</v>
      </c>
      <c r="D655" s="8">
        <v>43.27</v>
      </c>
      <c r="E655" s="8">
        <v>0.2</v>
      </c>
      <c r="F655" s="8">
        <v>3.09</v>
      </c>
      <c r="J655" s="8">
        <v>11.52</v>
      </c>
      <c r="L655" s="8">
        <v>38.78</v>
      </c>
      <c r="N655" s="8">
        <v>2.7</v>
      </c>
      <c r="O655" s="8">
        <v>0.18</v>
      </c>
      <c r="R655" s="8">
        <v>99.74</v>
      </c>
      <c r="AB655" s="9">
        <v>1700</v>
      </c>
      <c r="AC655" s="9">
        <v>117</v>
      </c>
      <c r="AD655" s="9">
        <v>1740</v>
      </c>
      <c r="AL655" s="9">
        <v>1</v>
      </c>
      <c r="AM655" s="9" t="s">
        <v>383</v>
      </c>
      <c r="AN655" s="9">
        <v>4</v>
      </c>
      <c r="BD655" s="9">
        <v>0.81</v>
      </c>
      <c r="BE655" s="9">
        <v>2.15</v>
      </c>
      <c r="BG655" s="9">
        <v>1.41</v>
      </c>
      <c r="BH655" s="9">
        <v>0.47</v>
      </c>
      <c r="BI655" s="9">
        <v>0.17</v>
      </c>
      <c r="BP655" s="9">
        <v>0.42</v>
      </c>
      <c r="BQ655" s="9">
        <v>0.06</v>
      </c>
    </row>
    <row r="656" spans="1:69">
      <c r="B656" s="7" t="s">
        <v>753</v>
      </c>
      <c r="D656" s="8">
        <v>45.74</v>
      </c>
      <c r="E656" s="8">
        <v>0.15</v>
      </c>
      <c r="F656" s="8">
        <v>3.9</v>
      </c>
      <c r="J656" s="8">
        <v>8.67</v>
      </c>
      <c r="L656" s="8">
        <v>35.94</v>
      </c>
      <c r="N656" s="8">
        <v>4.67</v>
      </c>
      <c r="O656" s="8">
        <v>0.46</v>
      </c>
      <c r="R656" s="8">
        <v>99.53</v>
      </c>
      <c r="AB656" s="9">
        <v>2400</v>
      </c>
      <c r="AC656" s="9">
        <v>115</v>
      </c>
      <c r="AD656" s="9">
        <v>2050</v>
      </c>
      <c r="AL656" s="9">
        <v>5</v>
      </c>
      <c r="AM656" s="9">
        <v>128</v>
      </c>
      <c r="AN656" s="9">
        <v>3.93</v>
      </c>
      <c r="BD656" s="9">
        <v>4</v>
      </c>
      <c r="BE656" s="9">
        <v>8</v>
      </c>
      <c r="BG656" s="9" t="s">
        <v>383</v>
      </c>
      <c r="BH656" s="9" t="s">
        <v>383</v>
      </c>
      <c r="BI656" s="9" t="s">
        <v>383</v>
      </c>
      <c r="BP656" s="9" t="s">
        <v>383</v>
      </c>
      <c r="BQ656" s="9" t="s">
        <v>383</v>
      </c>
    </row>
    <row r="657" spans="1:69">
      <c r="B657" s="7" t="s">
        <v>752</v>
      </c>
      <c r="D657" s="8">
        <v>44.45</v>
      </c>
      <c r="E657" s="8">
        <v>0.11</v>
      </c>
      <c r="F657" s="8">
        <v>3.33</v>
      </c>
      <c r="J657" s="8">
        <v>8.7799999999999994</v>
      </c>
      <c r="L657" s="8">
        <v>39.56</v>
      </c>
      <c r="N657" s="8">
        <v>3.43</v>
      </c>
      <c r="O657" s="8">
        <v>0.18</v>
      </c>
      <c r="R657" s="8">
        <v>99.84</v>
      </c>
      <c r="AB657" s="9">
        <v>2350</v>
      </c>
      <c r="AC657" s="9">
        <v>108</v>
      </c>
      <c r="AD657" s="9">
        <v>1900</v>
      </c>
      <c r="AL657" s="9">
        <v>1</v>
      </c>
      <c r="AM657" s="9">
        <v>7</v>
      </c>
      <c r="AN657" s="9">
        <v>3.4</v>
      </c>
      <c r="BD657" s="9">
        <v>6.72</v>
      </c>
      <c r="BE657" s="9">
        <v>11.5</v>
      </c>
      <c r="BG657" s="9">
        <v>4.21</v>
      </c>
      <c r="BH657" s="9">
        <v>0.8</v>
      </c>
      <c r="BI657" s="9">
        <v>0.33</v>
      </c>
      <c r="BP657" s="9">
        <v>0.38</v>
      </c>
      <c r="BQ657" s="9">
        <v>0.06</v>
      </c>
    </row>
    <row r="658" spans="1:69">
      <c r="B658" s="7" t="s">
        <v>751</v>
      </c>
      <c r="D658" s="8">
        <v>43.79</v>
      </c>
      <c r="E658" s="8">
        <v>0.15</v>
      </c>
      <c r="F658" s="8">
        <v>3.2</v>
      </c>
      <c r="J658" s="8">
        <v>8.74</v>
      </c>
      <c r="L658" s="8">
        <v>40.409999999999997</v>
      </c>
      <c r="N658" s="8">
        <v>3.2</v>
      </c>
      <c r="O658" s="8">
        <v>0.26</v>
      </c>
      <c r="R658" s="8">
        <v>99.75</v>
      </c>
      <c r="AB658" s="9">
        <v>2600</v>
      </c>
      <c r="AC658" s="9">
        <v>107</v>
      </c>
      <c r="AD658" s="9">
        <v>1945</v>
      </c>
      <c r="AL658" s="9">
        <v>4</v>
      </c>
      <c r="AM658" s="9">
        <v>29</v>
      </c>
      <c r="AN658" s="9">
        <v>3.42</v>
      </c>
      <c r="BD658" s="9">
        <v>0.37</v>
      </c>
      <c r="BE658" s="9">
        <v>0.53</v>
      </c>
      <c r="BG658" s="9">
        <v>0.47</v>
      </c>
      <c r="BH658" s="9">
        <v>0.26</v>
      </c>
      <c r="BI658" s="9">
        <v>0.11</v>
      </c>
      <c r="BP658" s="9">
        <v>0.39</v>
      </c>
      <c r="BQ658" s="9">
        <v>0.05</v>
      </c>
    </row>
    <row r="659" spans="1:69">
      <c r="B659" s="7" t="s">
        <v>750</v>
      </c>
      <c r="D659" s="8">
        <v>43.43</v>
      </c>
      <c r="E659" s="8">
        <v>0.06</v>
      </c>
      <c r="F659" s="8">
        <v>2.6</v>
      </c>
      <c r="J659" s="8">
        <v>8.57</v>
      </c>
      <c r="L659" s="8">
        <v>42.78</v>
      </c>
      <c r="N659" s="8">
        <v>2.3199999999999998</v>
      </c>
      <c r="O659" s="8">
        <v>0.09</v>
      </c>
      <c r="R659" s="8">
        <v>99.85</v>
      </c>
      <c r="AB659" s="9">
        <v>2840</v>
      </c>
      <c r="AC659" s="9">
        <v>113</v>
      </c>
      <c r="AD659" s="9">
        <v>2115</v>
      </c>
      <c r="AL659" s="9" t="s">
        <v>383</v>
      </c>
      <c r="AM659" s="9">
        <v>4</v>
      </c>
      <c r="AN659" s="9">
        <v>2</v>
      </c>
      <c r="BD659" s="9">
        <v>1.67</v>
      </c>
      <c r="BE659" s="9">
        <v>3.55</v>
      </c>
      <c r="BG659" s="9">
        <v>2.15</v>
      </c>
      <c r="BH659" s="9">
        <v>0.59</v>
      </c>
      <c r="BI659" s="9">
        <v>0.2</v>
      </c>
      <c r="BP659" s="9">
        <v>0.44</v>
      </c>
      <c r="BQ659" s="9">
        <v>0.08</v>
      </c>
    </row>
    <row r="660" spans="1:69">
      <c r="B660" s="7" t="s">
        <v>749</v>
      </c>
      <c r="D660" s="8">
        <v>44.94</v>
      </c>
      <c r="E660" s="8">
        <v>0.13</v>
      </c>
      <c r="F660" s="8">
        <v>3.32</v>
      </c>
      <c r="J660" s="8">
        <v>8.39</v>
      </c>
      <c r="L660" s="8">
        <v>39.700000000000003</v>
      </c>
      <c r="N660" s="8">
        <v>3</v>
      </c>
      <c r="O660" s="8">
        <v>0.27</v>
      </c>
      <c r="R660" s="8">
        <v>99.75</v>
      </c>
      <c r="AB660" s="9">
        <v>2600</v>
      </c>
      <c r="AC660" s="9">
        <v>106</v>
      </c>
      <c r="AD660" s="9">
        <v>1850</v>
      </c>
      <c r="AL660" s="9">
        <v>3</v>
      </c>
      <c r="AM660" s="9">
        <v>50</v>
      </c>
      <c r="AN660" s="9">
        <v>2.99</v>
      </c>
      <c r="BD660" s="9" t="s">
        <v>383</v>
      </c>
      <c r="BE660" s="9" t="s">
        <v>383</v>
      </c>
      <c r="BG660" s="9" t="s">
        <v>383</v>
      </c>
      <c r="BH660" s="9" t="s">
        <v>383</v>
      </c>
      <c r="BI660" s="9" t="s">
        <v>383</v>
      </c>
      <c r="BP660" s="9" t="s">
        <v>383</v>
      </c>
      <c r="BQ660" s="9" t="s">
        <v>383</v>
      </c>
    </row>
    <row r="661" spans="1:69">
      <c r="B661" s="7" t="s">
        <v>748</v>
      </c>
      <c r="D661" s="8">
        <v>45.25</v>
      </c>
      <c r="E661" s="8">
        <v>0.11</v>
      </c>
      <c r="F661" s="8">
        <v>2.52</v>
      </c>
      <c r="J661" s="8">
        <v>8.5299999999999994</v>
      </c>
      <c r="L661" s="8">
        <v>41.06</v>
      </c>
      <c r="N661" s="8">
        <v>1.86</v>
      </c>
      <c r="O661" s="8">
        <v>0.28999999999999998</v>
      </c>
      <c r="R661" s="8">
        <v>99.62</v>
      </c>
      <c r="AB661" s="9">
        <v>2300</v>
      </c>
      <c r="AC661" s="9">
        <v>114</v>
      </c>
      <c r="AD661" s="9">
        <v>2235</v>
      </c>
      <c r="AL661" s="9">
        <v>4</v>
      </c>
      <c r="AM661" s="9">
        <v>210</v>
      </c>
      <c r="AN661" s="9">
        <v>2</v>
      </c>
      <c r="BD661" s="9">
        <v>1.77</v>
      </c>
      <c r="BE661" s="9">
        <v>3.45</v>
      </c>
      <c r="BG661" s="9">
        <v>1.94</v>
      </c>
      <c r="BH661" s="9">
        <v>0.46</v>
      </c>
      <c r="BI661" s="9">
        <v>0.16</v>
      </c>
      <c r="BP661" s="9">
        <v>0.39</v>
      </c>
      <c r="BQ661" s="9">
        <v>0.06</v>
      </c>
    </row>
    <row r="662" spans="1:69">
      <c r="B662" s="7" t="s">
        <v>747</v>
      </c>
      <c r="D662" s="8">
        <v>44.51</v>
      </c>
      <c r="E662" s="8">
        <v>0.12</v>
      </c>
      <c r="F662" s="8">
        <v>2.62</v>
      </c>
      <c r="J662" s="8">
        <v>8.42</v>
      </c>
      <c r="L662" s="8">
        <v>41</v>
      </c>
      <c r="N662" s="8">
        <v>2.68</v>
      </c>
      <c r="O662" s="8">
        <v>0.28000000000000003</v>
      </c>
      <c r="R662" s="8">
        <v>99.63</v>
      </c>
      <c r="AB662" s="9">
        <v>2590</v>
      </c>
      <c r="AC662" s="9">
        <v>112</v>
      </c>
      <c r="AD662" s="9">
        <v>2075</v>
      </c>
      <c r="AL662" s="9">
        <v>4</v>
      </c>
      <c r="AM662" s="9">
        <v>145</v>
      </c>
      <c r="AN662" s="9">
        <v>2.4700000000000002</v>
      </c>
      <c r="BD662" s="9">
        <v>6</v>
      </c>
      <c r="BE662" s="9">
        <v>9</v>
      </c>
      <c r="BG662" s="9">
        <v>1.52</v>
      </c>
      <c r="BH662" s="9">
        <v>0.33</v>
      </c>
      <c r="BI662" s="9">
        <v>0.12</v>
      </c>
      <c r="BP662" s="9">
        <v>0.26</v>
      </c>
      <c r="BQ662" s="9">
        <v>0.04</v>
      </c>
    </row>
    <row r="663" spans="1:69">
      <c r="B663" s="7" t="s">
        <v>746</v>
      </c>
      <c r="D663" s="8">
        <v>45.68</v>
      </c>
      <c r="F663" s="8">
        <v>0.28000000000000003</v>
      </c>
      <c r="J663" s="8">
        <v>7.56</v>
      </c>
      <c r="L663" s="8">
        <v>45.84</v>
      </c>
      <c r="N663" s="8">
        <v>0.52</v>
      </c>
      <c r="R663" s="8">
        <v>99.88</v>
      </c>
      <c r="AB663" s="9">
        <v>2170</v>
      </c>
      <c r="AC663" s="9">
        <v>110</v>
      </c>
      <c r="AD663" s="9">
        <v>2240</v>
      </c>
      <c r="AL663" s="9" t="s">
        <v>383</v>
      </c>
      <c r="AM663" s="9">
        <v>8</v>
      </c>
      <c r="AN663" s="9">
        <v>0.3</v>
      </c>
      <c r="BD663" s="9">
        <v>2.09</v>
      </c>
      <c r="BE663" s="9">
        <v>3.71</v>
      </c>
      <c r="BG663" s="9">
        <v>0.97</v>
      </c>
      <c r="BH663" s="9">
        <v>0.13</v>
      </c>
      <c r="BI663" s="9">
        <v>0.04</v>
      </c>
      <c r="BP663" s="9">
        <v>0.03</v>
      </c>
      <c r="BQ663" s="9">
        <v>0.01</v>
      </c>
    </row>
    <row r="664" spans="1:69">
      <c r="B664" s="7" t="s">
        <v>745</v>
      </c>
      <c r="D664" s="8">
        <v>44.1</v>
      </c>
      <c r="E664" s="8">
        <v>0.02</v>
      </c>
      <c r="F664" s="8">
        <v>1.36</v>
      </c>
      <c r="J664" s="8">
        <v>7.74</v>
      </c>
      <c r="L664" s="8">
        <v>45.49</v>
      </c>
      <c r="N664" s="8">
        <v>1.0900000000000001</v>
      </c>
      <c r="O664" s="8">
        <v>0.05</v>
      </c>
      <c r="R664" s="8">
        <v>99.85</v>
      </c>
      <c r="AB664" s="9">
        <v>2590</v>
      </c>
      <c r="AC664" s="9">
        <v>115</v>
      </c>
      <c r="AD664" s="9">
        <v>2335</v>
      </c>
      <c r="AL664" s="9" t="s">
        <v>383</v>
      </c>
      <c r="AM664" s="9">
        <v>21</v>
      </c>
      <c r="AN664" s="9">
        <v>0.41</v>
      </c>
      <c r="BD664" s="9">
        <v>0.75</v>
      </c>
      <c r="BE664" s="9">
        <v>1.7</v>
      </c>
      <c r="BG664" s="9">
        <v>0.39</v>
      </c>
      <c r="BH664" s="9">
        <v>7.0000000000000007E-2</v>
      </c>
      <c r="BI664" s="9">
        <v>0.02</v>
      </c>
      <c r="BP664" s="9">
        <v>0.08</v>
      </c>
      <c r="BQ664" s="9">
        <v>0.01</v>
      </c>
    </row>
    <row r="665" spans="1:69">
      <c r="B665" s="7" t="s">
        <v>744</v>
      </c>
      <c r="D665" s="8">
        <v>43.28</v>
      </c>
      <c r="E665" s="8">
        <v>0.05</v>
      </c>
      <c r="F665" s="8">
        <v>1.47</v>
      </c>
      <c r="J665" s="8">
        <v>8.1300000000000008</v>
      </c>
      <c r="L665" s="8">
        <v>45.86</v>
      </c>
      <c r="N665" s="8">
        <v>0.73</v>
      </c>
      <c r="O665" s="8">
        <v>0.19</v>
      </c>
      <c r="R665" s="8">
        <v>99.71</v>
      </c>
      <c r="AB665" s="9">
        <v>2700</v>
      </c>
      <c r="AC665" s="9">
        <v>124</v>
      </c>
      <c r="AD665" s="9">
        <v>2500</v>
      </c>
      <c r="AL665" s="9">
        <v>4</v>
      </c>
      <c r="AM665" s="9">
        <v>40</v>
      </c>
      <c r="AN665" s="9">
        <v>1.44</v>
      </c>
      <c r="BD665" s="9">
        <v>0.8</v>
      </c>
      <c r="BE665" s="9">
        <v>1.23</v>
      </c>
      <c r="BG665" s="9">
        <v>3.56</v>
      </c>
      <c r="BH665" s="9">
        <v>0.53</v>
      </c>
      <c r="BI665" s="9">
        <v>0.17</v>
      </c>
      <c r="BP665" s="9">
        <v>0.16</v>
      </c>
      <c r="BQ665" s="9">
        <v>0.03</v>
      </c>
    </row>
    <row r="667" spans="1:69">
      <c r="A667" s="7" t="s">
        <v>743</v>
      </c>
      <c r="B667" s="7" t="s">
        <v>742</v>
      </c>
      <c r="D667" s="8">
        <v>45.04</v>
      </c>
      <c r="E667" s="8">
        <v>0.01</v>
      </c>
      <c r="F667" s="8">
        <v>1</v>
      </c>
      <c r="J667" s="8">
        <v>7.37</v>
      </c>
      <c r="L667" s="8">
        <v>43.9</v>
      </c>
      <c r="N667" s="8">
        <v>0.81</v>
      </c>
      <c r="O667" s="8">
        <v>0.01</v>
      </c>
      <c r="R667" s="8">
        <v>98.14</v>
      </c>
      <c r="AC667" s="9">
        <v>121</v>
      </c>
      <c r="AL667" s="9">
        <v>0.3</v>
      </c>
      <c r="AM667" s="9">
        <v>1.25</v>
      </c>
      <c r="AN667" s="9">
        <v>0.06</v>
      </c>
      <c r="BD667" s="9">
        <v>4.16</v>
      </c>
      <c r="BE667" s="9">
        <v>8.31</v>
      </c>
      <c r="BG667" s="9">
        <v>0.03</v>
      </c>
      <c r="BH667" s="9">
        <v>6.0000000000000001E-3</v>
      </c>
      <c r="BI667" s="9">
        <v>2E-3</v>
      </c>
      <c r="BP667" s="9">
        <v>1.9E-2</v>
      </c>
      <c r="BQ667" s="9">
        <v>4.0000000000000001E-3</v>
      </c>
    </row>
    <row r="668" spans="1:69">
      <c r="B668" s="7" t="s">
        <v>741</v>
      </c>
      <c r="D668" s="8">
        <v>43.52</v>
      </c>
      <c r="E668" s="8">
        <v>0.06</v>
      </c>
      <c r="F668" s="8">
        <v>2.15</v>
      </c>
      <c r="J668" s="8">
        <v>7.9</v>
      </c>
      <c r="L668" s="8">
        <v>42.27</v>
      </c>
      <c r="N668" s="8">
        <v>1.95</v>
      </c>
      <c r="O668" s="8">
        <v>0.01</v>
      </c>
      <c r="R668" s="8">
        <v>97.86</v>
      </c>
      <c r="AC668" s="9">
        <v>120</v>
      </c>
      <c r="AL668" s="9">
        <v>0.26</v>
      </c>
      <c r="AM668" s="9">
        <v>35.4</v>
      </c>
      <c r="AN668" s="9">
        <v>1.65</v>
      </c>
      <c r="BD668" s="9">
        <v>4.2000000000000003E-2</v>
      </c>
      <c r="BE668" s="9">
        <v>6.5000000000000002E-2</v>
      </c>
      <c r="BG668" s="9">
        <v>1.71</v>
      </c>
      <c r="BH668" s="9">
        <v>0.36</v>
      </c>
      <c r="BI668" s="9">
        <v>0.124</v>
      </c>
      <c r="BP668" s="9">
        <v>0.16</v>
      </c>
      <c r="BQ668" s="9">
        <v>2.5999999999999999E-2</v>
      </c>
    </row>
    <row r="669" spans="1:69">
      <c r="B669" s="7" t="s">
        <v>740</v>
      </c>
      <c r="D669" s="8">
        <v>44.81</v>
      </c>
      <c r="E669" s="8">
        <v>7.6999999999999999E-2</v>
      </c>
      <c r="F669" s="8">
        <v>2.83</v>
      </c>
      <c r="J669" s="8">
        <v>8</v>
      </c>
      <c r="L669" s="8">
        <v>40.89</v>
      </c>
      <c r="N669" s="8">
        <v>2.6</v>
      </c>
      <c r="O669" s="8">
        <v>0.2</v>
      </c>
      <c r="R669" s="8">
        <v>99.406999999999996</v>
      </c>
      <c r="AC669" s="9">
        <v>111</v>
      </c>
      <c r="AL669" s="9">
        <v>0.42</v>
      </c>
      <c r="AM669" s="9">
        <v>29.8</v>
      </c>
      <c r="AN669" s="9">
        <v>2.4300000000000002</v>
      </c>
      <c r="BD669" s="9">
        <v>1.06</v>
      </c>
      <c r="BE669" s="9">
        <v>2.76</v>
      </c>
      <c r="BG669" s="9">
        <v>0.42</v>
      </c>
      <c r="BH669" s="9">
        <v>0.15</v>
      </c>
      <c r="BI669" s="9">
        <v>6.5000000000000002E-2</v>
      </c>
      <c r="BP669" s="9">
        <v>0.27</v>
      </c>
      <c r="BQ669" s="9">
        <v>4.2000000000000003E-2</v>
      </c>
    </row>
    <row r="670" spans="1:69">
      <c r="B670" s="7" t="s">
        <v>739</v>
      </c>
      <c r="D670" s="8">
        <v>42.73</v>
      </c>
      <c r="E670" s="8">
        <v>0.06</v>
      </c>
      <c r="F670" s="8">
        <v>1.55</v>
      </c>
      <c r="J670" s="8">
        <v>7.39</v>
      </c>
      <c r="L670" s="8">
        <v>45.15</v>
      </c>
      <c r="N670" s="8">
        <v>1.1599999999999999</v>
      </c>
      <c r="O670" s="8">
        <v>0.01</v>
      </c>
      <c r="R670" s="8">
        <v>98.05</v>
      </c>
      <c r="AC670" s="9">
        <v>118</v>
      </c>
      <c r="AL670" s="9">
        <v>0.78</v>
      </c>
      <c r="AM670" s="9">
        <v>51.1</v>
      </c>
      <c r="AN670" s="9">
        <v>1.26</v>
      </c>
      <c r="BD670" s="9">
        <v>1.99</v>
      </c>
      <c r="BE670" s="9">
        <v>1.43</v>
      </c>
      <c r="BG670" s="9">
        <v>1.42</v>
      </c>
      <c r="BH670" s="9">
        <v>0.27</v>
      </c>
      <c r="BI670" s="9">
        <v>9.5000000000000001E-2</v>
      </c>
      <c r="BP670" s="9">
        <v>0.12</v>
      </c>
      <c r="BQ670" s="9">
        <v>0.02</v>
      </c>
    </row>
    <row r="671" spans="1:69">
      <c r="B671" s="7" t="s">
        <v>738</v>
      </c>
      <c r="D671" s="8">
        <v>44.94</v>
      </c>
      <c r="E671" s="8">
        <v>7.3999999999999996E-2</v>
      </c>
      <c r="F671" s="8">
        <v>2.92</v>
      </c>
      <c r="J671" s="8">
        <v>7.64</v>
      </c>
      <c r="L671" s="8">
        <v>40.78</v>
      </c>
      <c r="N671" s="8">
        <v>2.74</v>
      </c>
      <c r="O671" s="8">
        <v>0.22</v>
      </c>
      <c r="R671" s="8">
        <v>99.314000000000021</v>
      </c>
      <c r="AC671" s="9">
        <v>105</v>
      </c>
      <c r="AL671" s="9">
        <v>7.1999999999999995E-2</v>
      </c>
      <c r="AM671" s="9">
        <v>45</v>
      </c>
      <c r="AN671" s="9">
        <v>2.54</v>
      </c>
      <c r="BD671" s="9">
        <v>1.31</v>
      </c>
      <c r="BE671" s="9">
        <v>2.65</v>
      </c>
      <c r="BG671" s="9">
        <v>1.84</v>
      </c>
      <c r="BH671" s="9">
        <v>0.33</v>
      </c>
      <c r="BI671" s="9">
        <v>0.121</v>
      </c>
      <c r="BP671" s="9">
        <v>0.25</v>
      </c>
      <c r="BQ671" s="9">
        <v>4.1000000000000002E-2</v>
      </c>
    </row>
    <row r="672" spans="1:69">
      <c r="B672" s="7" t="s">
        <v>737</v>
      </c>
      <c r="D672" s="8">
        <v>42.9</v>
      </c>
      <c r="E672" s="8">
        <v>6.4000000000000001E-2</v>
      </c>
      <c r="F672" s="8">
        <v>2.42</v>
      </c>
      <c r="J672" s="8">
        <v>8.24</v>
      </c>
      <c r="L672" s="8">
        <v>41.9</v>
      </c>
      <c r="N672" s="8">
        <v>2.2000000000000002</v>
      </c>
      <c r="O672" s="8">
        <v>0.19600000000000001</v>
      </c>
      <c r="R672" s="8">
        <v>97.92</v>
      </c>
      <c r="AC672" s="9">
        <v>118</v>
      </c>
      <c r="AL672" s="9">
        <v>0.65</v>
      </c>
      <c r="AM672" s="9">
        <v>26.1</v>
      </c>
      <c r="AN672" s="9">
        <v>2.2999999999999998</v>
      </c>
      <c r="BD672" s="9">
        <v>1.52</v>
      </c>
      <c r="BE672" s="9">
        <v>3.68</v>
      </c>
      <c r="BG672" s="9">
        <v>0.95</v>
      </c>
      <c r="BH672" s="9">
        <v>0.23</v>
      </c>
      <c r="BI672" s="9">
        <v>8.1000000000000003E-2</v>
      </c>
      <c r="BP672" s="9">
        <v>0.24</v>
      </c>
      <c r="BQ672" s="9">
        <v>3.7999999999999999E-2</v>
      </c>
    </row>
    <row r="673" spans="1:83">
      <c r="B673" s="7" t="s">
        <v>736</v>
      </c>
      <c r="D673" s="8">
        <v>43.51</v>
      </c>
      <c r="E673" s="8">
        <v>0.11</v>
      </c>
      <c r="F673" s="8">
        <v>2.88</v>
      </c>
      <c r="J673" s="8">
        <v>7.83</v>
      </c>
      <c r="L673" s="8">
        <v>41.42</v>
      </c>
      <c r="N673" s="8">
        <v>2.38</v>
      </c>
      <c r="O673" s="8">
        <v>0.01</v>
      </c>
      <c r="R673" s="8">
        <v>98.14</v>
      </c>
      <c r="AL673" s="9">
        <v>0.25</v>
      </c>
      <c r="AM673" s="9">
        <v>13.2</v>
      </c>
      <c r="AN673" s="9">
        <v>2.11</v>
      </c>
      <c r="BD673" s="9">
        <v>1.32</v>
      </c>
      <c r="BE673" s="9">
        <v>2.1</v>
      </c>
      <c r="BG673" s="9">
        <v>0.44</v>
      </c>
      <c r="BH673" s="9">
        <v>0.17</v>
      </c>
      <c r="BI673" s="9">
        <v>7.3999999999999996E-2</v>
      </c>
      <c r="BP673" s="9">
        <v>0.28999999999999998</v>
      </c>
      <c r="BQ673" s="9">
        <v>4.9000000000000002E-2</v>
      </c>
    </row>
    <row r="674" spans="1:83">
      <c r="B674" s="7" t="s">
        <v>735</v>
      </c>
      <c r="D674" s="8">
        <v>42.16</v>
      </c>
      <c r="E674" s="8">
        <v>0.1</v>
      </c>
      <c r="F674" s="8">
        <v>2.17</v>
      </c>
      <c r="J674" s="8">
        <v>7.43</v>
      </c>
      <c r="L674" s="8">
        <v>42.99</v>
      </c>
      <c r="N674" s="8">
        <v>2.1800000000000002</v>
      </c>
      <c r="O674" s="8">
        <v>0.01</v>
      </c>
      <c r="R674" s="8">
        <v>97.04</v>
      </c>
      <c r="AC674" s="9">
        <v>117</v>
      </c>
      <c r="AL674" s="9">
        <v>0.63</v>
      </c>
      <c r="AM674" s="9">
        <v>67.8</v>
      </c>
      <c r="AN674" s="9">
        <v>1.91</v>
      </c>
      <c r="BD674" s="9">
        <v>0.36</v>
      </c>
      <c r="BE674" s="9">
        <v>0.56000000000000005</v>
      </c>
      <c r="BG674" s="9">
        <v>0.71</v>
      </c>
      <c r="BH674" s="9">
        <v>0.19</v>
      </c>
      <c r="BI674" s="9">
        <v>7.0999999999999994E-2</v>
      </c>
      <c r="BP674" s="9">
        <v>0.2</v>
      </c>
      <c r="BQ674" s="9">
        <v>3.1E-2</v>
      </c>
    </row>
    <row r="675" spans="1:83">
      <c r="B675" s="7" t="s">
        <v>734</v>
      </c>
      <c r="D675" s="8">
        <v>44.02</v>
      </c>
      <c r="E675" s="8">
        <v>0.12</v>
      </c>
      <c r="F675" s="8">
        <v>1.57</v>
      </c>
      <c r="J675" s="8">
        <v>7.59</v>
      </c>
      <c r="L675" s="8">
        <v>42.54</v>
      </c>
      <c r="N675" s="8">
        <v>1.92</v>
      </c>
      <c r="O675" s="8">
        <v>0.01</v>
      </c>
      <c r="R675" s="8">
        <v>97.77</v>
      </c>
      <c r="AC675" s="9">
        <v>121</v>
      </c>
      <c r="AL675" s="9">
        <v>0.56999999999999995</v>
      </c>
      <c r="AM675" s="9">
        <v>7.7</v>
      </c>
      <c r="AN675" s="9">
        <v>1.74</v>
      </c>
      <c r="BD675" s="9">
        <v>2.0299999999999998</v>
      </c>
      <c r="BE675" s="9">
        <v>1.71</v>
      </c>
      <c r="BG675" s="9">
        <v>0.54</v>
      </c>
      <c r="BH675" s="9">
        <v>0.22</v>
      </c>
      <c r="BI675" s="9">
        <v>8.1000000000000003E-2</v>
      </c>
      <c r="BP675" s="9">
        <v>0.15</v>
      </c>
      <c r="BQ675" s="9">
        <v>2.1999999999999999E-2</v>
      </c>
    </row>
    <row r="676" spans="1:83">
      <c r="B676" s="7" t="s">
        <v>733</v>
      </c>
      <c r="D676" s="8">
        <v>44.27</v>
      </c>
      <c r="E676" s="8">
        <v>0.06</v>
      </c>
      <c r="F676" s="8">
        <v>2.27</v>
      </c>
      <c r="J676" s="8">
        <v>8.02</v>
      </c>
      <c r="L676" s="8">
        <v>42.6</v>
      </c>
      <c r="N676" s="8">
        <v>1.82</v>
      </c>
      <c r="O676" s="8">
        <v>0.01</v>
      </c>
      <c r="R676" s="8">
        <v>99.05</v>
      </c>
      <c r="AC676" s="9">
        <v>119</v>
      </c>
      <c r="AL676" s="9">
        <v>0.18</v>
      </c>
      <c r="AM676" s="9">
        <v>11</v>
      </c>
      <c r="AN676" s="9">
        <v>1.62</v>
      </c>
      <c r="BD676" s="9">
        <v>0.155</v>
      </c>
      <c r="BE676" s="9">
        <v>0.49</v>
      </c>
      <c r="BG676" s="9">
        <v>0.3</v>
      </c>
      <c r="BH676" s="9">
        <v>0.12</v>
      </c>
      <c r="BI676" s="9">
        <v>4.8000000000000001E-2</v>
      </c>
      <c r="BP676" s="9">
        <v>0.18</v>
      </c>
      <c r="BQ676" s="9">
        <v>2.9000000000000001E-2</v>
      </c>
    </row>
    <row r="677" spans="1:83">
      <c r="B677" s="7" t="s">
        <v>732</v>
      </c>
      <c r="D677" s="8">
        <v>42.71</v>
      </c>
      <c r="E677" s="8">
        <v>7.0000000000000007E-2</v>
      </c>
      <c r="F677" s="8">
        <v>2.36</v>
      </c>
      <c r="J677" s="8">
        <v>7.69</v>
      </c>
      <c r="L677" s="8">
        <v>43.19</v>
      </c>
      <c r="N677" s="8">
        <v>2.2799999999999998</v>
      </c>
      <c r="O677" s="8">
        <v>0.2</v>
      </c>
      <c r="R677" s="8">
        <v>98.5</v>
      </c>
      <c r="AC677" s="9">
        <v>118</v>
      </c>
      <c r="AL677" s="9">
        <v>0.67</v>
      </c>
      <c r="AM677" s="9">
        <v>57.9</v>
      </c>
      <c r="AN677" s="9">
        <v>1.58</v>
      </c>
      <c r="BD677" s="9">
        <v>0.6</v>
      </c>
      <c r="BE677" s="9">
        <v>0.74</v>
      </c>
      <c r="BG677" s="9">
        <v>0.5</v>
      </c>
      <c r="BH677" s="9">
        <v>0.13</v>
      </c>
      <c r="BI677" s="9">
        <v>0.05</v>
      </c>
      <c r="BP677" s="9">
        <v>0.17</v>
      </c>
      <c r="BQ677" s="9">
        <v>2.8000000000000001E-2</v>
      </c>
    </row>
    <row r="678" spans="1:83">
      <c r="B678" s="7" t="s">
        <v>731</v>
      </c>
      <c r="D678" s="8">
        <v>45.03</v>
      </c>
      <c r="E678" s="8">
        <v>0.08</v>
      </c>
      <c r="F678" s="8">
        <v>2.65</v>
      </c>
      <c r="J678" s="8">
        <v>8.01</v>
      </c>
      <c r="L678" s="8">
        <v>40.83</v>
      </c>
      <c r="N678" s="8">
        <v>2.36</v>
      </c>
      <c r="O678" s="8">
        <v>0.25</v>
      </c>
      <c r="R678" s="8">
        <v>99.21</v>
      </c>
      <c r="AC678" s="9">
        <v>110</v>
      </c>
      <c r="AL678" s="9">
        <v>0.4</v>
      </c>
      <c r="AM678" s="9">
        <v>18.600000000000001</v>
      </c>
      <c r="AN678" s="9">
        <v>2.4700000000000002</v>
      </c>
      <c r="BD678" s="9">
        <v>1.3</v>
      </c>
      <c r="BE678" s="9">
        <v>2.14</v>
      </c>
      <c r="BG678" s="9">
        <v>0.4</v>
      </c>
      <c r="BH678" s="9">
        <v>0.16</v>
      </c>
      <c r="BI678" s="9">
        <v>6.9000000000000006E-2</v>
      </c>
      <c r="BP678" s="9">
        <v>0.26</v>
      </c>
      <c r="BQ678" s="9">
        <v>4.2000000000000003E-2</v>
      </c>
    </row>
    <row r="680" spans="1:83">
      <c r="A680" s="7" t="s">
        <v>730</v>
      </c>
      <c r="B680" s="7" t="s">
        <v>729</v>
      </c>
      <c r="D680" s="8">
        <v>45.56</v>
      </c>
      <c r="E680" s="8">
        <v>0.21</v>
      </c>
      <c r="F680" s="8">
        <v>1.81</v>
      </c>
      <c r="G680" s="8">
        <v>1.37</v>
      </c>
      <c r="J680" s="8">
        <v>7.9060000000000006</v>
      </c>
      <c r="L680" s="8">
        <v>41.4</v>
      </c>
      <c r="N680" s="8">
        <v>1.46</v>
      </c>
      <c r="O680" s="8">
        <v>0.1</v>
      </c>
      <c r="R680" s="8">
        <v>98.445999999999998</v>
      </c>
      <c r="AD680" s="9">
        <v>1431</v>
      </c>
      <c r="AL680" s="9">
        <v>2</v>
      </c>
      <c r="AM680" s="9">
        <v>29.25</v>
      </c>
      <c r="AN680" s="9">
        <v>0.34</v>
      </c>
      <c r="AO680" s="9">
        <v>48.74</v>
      </c>
      <c r="AP680" s="9">
        <v>12.4</v>
      </c>
      <c r="BB680" s="9">
        <v>0.14000000000000001</v>
      </c>
      <c r="BC680" s="9">
        <v>10.64</v>
      </c>
      <c r="BD680" s="9">
        <v>0.45</v>
      </c>
      <c r="BE680" s="9">
        <v>0.66</v>
      </c>
      <c r="BG680" s="9">
        <v>0.44500000000000001</v>
      </c>
      <c r="BH680" s="9">
        <v>7.2999999999999995E-2</v>
      </c>
      <c r="BI680" s="9">
        <v>2.3E-2</v>
      </c>
      <c r="BP680" s="9">
        <v>5.1999999999999998E-2</v>
      </c>
      <c r="BQ680" s="9">
        <v>0.01</v>
      </c>
      <c r="CD680" s="37"/>
      <c r="CE680" s="37"/>
    </row>
    <row r="681" spans="1:83">
      <c r="B681" s="7" t="s">
        <v>728</v>
      </c>
      <c r="D681" s="8">
        <v>38.24</v>
      </c>
      <c r="E681" s="8">
        <v>0.24</v>
      </c>
      <c r="F681" s="8">
        <v>3.11</v>
      </c>
      <c r="G681" s="8">
        <v>1.57</v>
      </c>
      <c r="J681" s="8">
        <v>11.871</v>
      </c>
      <c r="L681" s="8">
        <v>42.01</v>
      </c>
      <c r="N681" s="8">
        <v>1.26</v>
      </c>
      <c r="O681" s="8">
        <v>0.04</v>
      </c>
      <c r="R681" s="8">
        <v>96.770999999999987</v>
      </c>
      <c r="AD681" s="9">
        <v>1780</v>
      </c>
      <c r="AL681" s="9">
        <v>1.24</v>
      </c>
      <c r="AM681" s="9">
        <v>3.8</v>
      </c>
      <c r="AN681" s="9">
        <v>1.49</v>
      </c>
      <c r="AO681" s="9">
        <v>16.399999999999999</v>
      </c>
      <c r="AP681" s="9">
        <v>1.34</v>
      </c>
      <c r="BB681" s="9">
        <v>0.05</v>
      </c>
      <c r="BC681" s="9">
        <v>57</v>
      </c>
      <c r="BD681" s="9">
        <v>1.016</v>
      </c>
      <c r="BE681" s="9">
        <v>1.2470000000000001</v>
      </c>
      <c r="BG681" s="9">
        <v>0.56699999999999995</v>
      </c>
      <c r="BH681" s="9">
        <v>0.13100000000000001</v>
      </c>
      <c r="BI681" s="9">
        <v>4.3999999999999997E-2</v>
      </c>
      <c r="BP681" s="9">
        <v>0.18</v>
      </c>
      <c r="BQ681" s="9">
        <v>2.9000000000000001E-2</v>
      </c>
      <c r="CD681" s="9">
        <v>0.23</v>
      </c>
      <c r="CE681" s="9">
        <v>0.09</v>
      </c>
    </row>
    <row r="682" spans="1:83">
      <c r="B682" s="7" t="s">
        <v>727</v>
      </c>
      <c r="D682" s="8">
        <v>42.92</v>
      </c>
      <c r="E682" s="8">
        <v>0.03</v>
      </c>
      <c r="F682" s="8">
        <v>1.75</v>
      </c>
      <c r="G682" s="8">
        <v>0.9</v>
      </c>
      <c r="J682" s="8">
        <v>7.6359999999999992</v>
      </c>
      <c r="L682" s="8">
        <v>43.29</v>
      </c>
      <c r="N682" s="8">
        <v>1.67</v>
      </c>
      <c r="O682" s="8">
        <v>0.18</v>
      </c>
      <c r="R682" s="8">
        <v>97.475999999999999</v>
      </c>
      <c r="AD682" s="9">
        <v>2172</v>
      </c>
      <c r="AL682" s="9">
        <v>1.43</v>
      </c>
      <c r="AM682" s="9">
        <v>20.8</v>
      </c>
      <c r="AN682" s="9">
        <v>0.56000000000000005</v>
      </c>
      <c r="AO682" s="9">
        <v>36.6</v>
      </c>
      <c r="AP682" s="9">
        <v>9.3800000000000008</v>
      </c>
      <c r="BB682" s="9">
        <v>0.03</v>
      </c>
      <c r="BC682" s="9">
        <v>52</v>
      </c>
      <c r="BD682" s="9">
        <v>0.93700000000000006</v>
      </c>
      <c r="BE682" s="9">
        <v>1.0409999999999999</v>
      </c>
      <c r="BG682" s="9">
        <v>0.66900000000000004</v>
      </c>
      <c r="BH682" s="9">
        <v>0.127</v>
      </c>
      <c r="BI682" s="9">
        <v>3.1E-2</v>
      </c>
      <c r="BP682" s="9">
        <v>8.5999999999999993E-2</v>
      </c>
      <c r="BQ682" s="9">
        <v>0.02</v>
      </c>
      <c r="CD682" s="9">
        <v>0.8</v>
      </c>
      <c r="CE682" s="9">
        <v>0.09</v>
      </c>
    </row>
    <row r="683" spans="1:83">
      <c r="B683" s="7" t="s">
        <v>726</v>
      </c>
      <c r="D683" s="8">
        <v>43.42</v>
      </c>
      <c r="E683" s="8">
        <v>0.03</v>
      </c>
      <c r="F683" s="8">
        <v>1.1200000000000001</v>
      </c>
      <c r="G683" s="8">
        <v>0.5</v>
      </c>
      <c r="J683" s="8">
        <v>8.3559999999999999</v>
      </c>
      <c r="L683" s="8">
        <v>44.32</v>
      </c>
      <c r="N683" s="8">
        <v>1.51</v>
      </c>
      <c r="O683" s="8">
        <v>0.13</v>
      </c>
      <c r="R683" s="8">
        <v>98.885999999999996</v>
      </c>
      <c r="AD683" s="9">
        <v>2101</v>
      </c>
      <c r="AL683" s="9">
        <v>0.69</v>
      </c>
      <c r="AM683" s="9">
        <v>8.1999999999999993</v>
      </c>
      <c r="AN683" s="9">
        <v>0.46</v>
      </c>
      <c r="AO683" s="9">
        <v>9.9</v>
      </c>
      <c r="AP683" s="9">
        <v>1.31</v>
      </c>
      <c r="BB683" s="9">
        <v>0.04</v>
      </c>
      <c r="BC683" s="9">
        <v>19</v>
      </c>
      <c r="BD683" s="9">
        <v>1.5089999999999999</v>
      </c>
      <c r="BE683" s="9">
        <v>2.5129999999999999</v>
      </c>
      <c r="BG683" s="9">
        <v>0.41299999999999998</v>
      </c>
      <c r="BH683" s="9">
        <v>0.10299999999999999</v>
      </c>
      <c r="BI683" s="9">
        <v>2.5000000000000001E-2</v>
      </c>
      <c r="BP683" s="9">
        <v>7.9000000000000001E-2</v>
      </c>
      <c r="BQ683" s="9">
        <v>1.7000000000000001E-2</v>
      </c>
      <c r="CD683" s="9">
        <v>0.28000000000000003</v>
      </c>
      <c r="CE683" s="9">
        <v>0.12</v>
      </c>
    </row>
    <row r="684" spans="1:83">
      <c r="B684" s="7" t="s">
        <v>725</v>
      </c>
      <c r="D684" s="8">
        <v>44.82</v>
      </c>
      <c r="E684" s="8">
        <v>0.22</v>
      </c>
      <c r="F684" s="8">
        <v>2.41</v>
      </c>
      <c r="G684" s="8">
        <v>0.91</v>
      </c>
      <c r="J684" s="8">
        <v>8.8109999999999999</v>
      </c>
      <c r="L684" s="8">
        <v>40.53</v>
      </c>
      <c r="N684" s="8">
        <v>1.79</v>
      </c>
      <c r="O684" s="8">
        <v>0.06</v>
      </c>
      <c r="R684" s="8">
        <v>98.640999999999991</v>
      </c>
      <c r="AD684" s="9">
        <v>2292</v>
      </c>
      <c r="AL684" s="9">
        <v>0.37</v>
      </c>
      <c r="AM684" s="9">
        <v>9.11</v>
      </c>
      <c r="AN684" s="9">
        <v>0.22</v>
      </c>
      <c r="AO684" s="9">
        <v>3.61</v>
      </c>
      <c r="AP684" s="9">
        <v>1.93</v>
      </c>
      <c r="BB684" s="9">
        <v>0.03</v>
      </c>
      <c r="BC684" s="9">
        <v>15.44</v>
      </c>
      <c r="BD684" s="9">
        <v>0.51700000000000002</v>
      </c>
      <c r="BE684" s="9">
        <v>1.0129999999999999</v>
      </c>
      <c r="BG684" s="9">
        <v>0.14399999999999999</v>
      </c>
      <c r="BH684" s="9">
        <v>1.4E-2</v>
      </c>
      <c r="BI684" s="9">
        <v>6.0000000000000001E-3</v>
      </c>
      <c r="BP684" s="9">
        <v>4.4999999999999998E-2</v>
      </c>
      <c r="BQ684" s="9">
        <v>8.0000000000000002E-3</v>
      </c>
      <c r="CD684" s="9">
        <v>7.0000000000000007E-2</v>
      </c>
      <c r="CE684" s="9">
        <v>0.12</v>
      </c>
    </row>
    <row r="685" spans="1:83">
      <c r="B685" s="7" t="s">
        <v>724</v>
      </c>
      <c r="D685" s="8">
        <v>44.34</v>
      </c>
      <c r="E685" s="8">
        <v>0.11</v>
      </c>
      <c r="F685" s="8">
        <v>2.96</v>
      </c>
      <c r="G685" s="8">
        <v>1.0900000000000001</v>
      </c>
      <c r="J685" s="8">
        <v>7.9979999999999993</v>
      </c>
      <c r="L685" s="8">
        <v>40.54</v>
      </c>
      <c r="N685" s="8">
        <v>2.54</v>
      </c>
      <c r="O685" s="8">
        <v>0.26</v>
      </c>
      <c r="R685" s="8">
        <v>98.74799999999999</v>
      </c>
      <c r="AD685" s="9">
        <v>1957</v>
      </c>
      <c r="AL685" s="9">
        <v>2.3199999999999998</v>
      </c>
      <c r="AM685" s="9">
        <v>44.5</v>
      </c>
      <c r="AN685" s="9">
        <v>1.82</v>
      </c>
      <c r="AO685" s="9">
        <v>21.3</v>
      </c>
      <c r="AP685" s="9">
        <v>3.8</v>
      </c>
      <c r="BB685" s="9">
        <v>0.06</v>
      </c>
      <c r="BC685" s="9">
        <v>47</v>
      </c>
      <c r="BD685" s="9">
        <v>0.36399999999999999</v>
      </c>
      <c r="BE685" s="9">
        <v>0.48799999999999999</v>
      </c>
      <c r="BG685" s="9">
        <v>2.613</v>
      </c>
      <c r="BH685" s="9">
        <v>0.45500000000000002</v>
      </c>
      <c r="BI685" s="9">
        <v>0.13900000000000001</v>
      </c>
      <c r="BP685" s="9">
        <v>0.183</v>
      </c>
      <c r="BQ685" s="9">
        <v>3.5999999999999997E-2</v>
      </c>
      <c r="CD685" s="9">
        <v>0.47</v>
      </c>
      <c r="CE685" s="9">
        <v>0.11</v>
      </c>
    </row>
    <row r="686" spans="1:83">
      <c r="B686" s="7" t="s">
        <v>723</v>
      </c>
      <c r="D686" s="8">
        <v>44.56</v>
      </c>
      <c r="E686" s="8">
        <v>7.0000000000000007E-2</v>
      </c>
      <c r="F686" s="8">
        <v>2.4500000000000002</v>
      </c>
      <c r="G686" s="8">
        <v>0.65</v>
      </c>
      <c r="J686" s="8">
        <v>8.2149999999999999</v>
      </c>
      <c r="L686" s="8">
        <v>39.89</v>
      </c>
      <c r="N686" s="8">
        <v>2.69</v>
      </c>
      <c r="O686" s="8">
        <v>0.18</v>
      </c>
      <c r="R686" s="8">
        <v>98.055000000000007</v>
      </c>
      <c r="AD686" s="9">
        <v>1927</v>
      </c>
      <c r="AL686" s="9">
        <v>0.79</v>
      </c>
      <c r="AM686" s="9">
        <v>33.1</v>
      </c>
      <c r="AN686" s="9">
        <v>1.33</v>
      </c>
      <c r="AO686" s="9">
        <v>16.7</v>
      </c>
      <c r="AP686" s="9">
        <v>2.37</v>
      </c>
      <c r="BB686" s="9">
        <v>0.05</v>
      </c>
      <c r="BC686" s="9">
        <v>19</v>
      </c>
      <c r="BD686" s="9">
        <v>2.7869999999999999</v>
      </c>
      <c r="BE686" s="9">
        <v>5.6539999999999999</v>
      </c>
      <c r="BG686" s="9">
        <v>1.7889999999999999</v>
      </c>
      <c r="BH686" s="9">
        <v>0.28000000000000003</v>
      </c>
      <c r="BI686" s="9">
        <v>7.0999999999999994E-2</v>
      </c>
      <c r="BP686" s="9">
        <v>0.224</v>
      </c>
      <c r="BQ686" s="9">
        <v>3.3000000000000002E-2</v>
      </c>
      <c r="CD686" s="9">
        <v>0.48</v>
      </c>
      <c r="CE686" s="9">
        <v>0.11</v>
      </c>
    </row>
    <row r="687" spans="1:83">
      <c r="B687" s="7" t="s">
        <v>722</v>
      </c>
      <c r="D687" s="8">
        <v>41.72</v>
      </c>
      <c r="E687" s="8">
        <v>0.26</v>
      </c>
      <c r="F687" s="8">
        <v>0.95</v>
      </c>
      <c r="G687" s="8">
        <v>0.38</v>
      </c>
      <c r="J687" s="8">
        <v>9.1310000000000002</v>
      </c>
      <c r="L687" s="8">
        <v>44.47</v>
      </c>
      <c r="N687" s="8">
        <v>1.43</v>
      </c>
      <c r="O687" s="8">
        <v>0.06</v>
      </c>
      <c r="R687" s="8">
        <v>98.020999999999987</v>
      </c>
      <c r="AD687" s="9">
        <v>2346</v>
      </c>
      <c r="AL687" s="9">
        <v>0.39</v>
      </c>
      <c r="AM687" s="9">
        <v>9.1999999999999993</v>
      </c>
      <c r="AN687" s="9">
        <v>0.25</v>
      </c>
      <c r="AO687" s="9">
        <v>14.5</v>
      </c>
      <c r="AP687" s="9">
        <v>1.46</v>
      </c>
      <c r="BB687" s="9">
        <v>0.02</v>
      </c>
      <c r="BC687" s="9">
        <v>12</v>
      </c>
      <c r="BD687" s="9">
        <v>3.6509999999999998</v>
      </c>
      <c r="BE687" s="9">
        <v>5.6230000000000002</v>
      </c>
      <c r="BG687" s="9">
        <v>0.214</v>
      </c>
      <c r="BH687" s="9">
        <v>3.4000000000000002E-2</v>
      </c>
      <c r="BI687" s="9">
        <v>1.0999999999999999E-2</v>
      </c>
      <c r="BP687" s="9">
        <v>4.2000000000000003E-2</v>
      </c>
      <c r="BQ687" s="9">
        <v>8.0000000000000002E-3</v>
      </c>
      <c r="CD687" s="9">
        <v>0.28000000000000003</v>
      </c>
      <c r="CE687" s="9">
        <v>0.05</v>
      </c>
    </row>
    <row r="688" spans="1:83">
      <c r="B688" s="7" t="s">
        <v>721</v>
      </c>
      <c r="D688" s="8">
        <v>43.98</v>
      </c>
      <c r="E688" s="8">
        <v>7.0000000000000007E-2</v>
      </c>
      <c r="F688" s="8">
        <v>1.94</v>
      </c>
      <c r="G688" s="8">
        <v>0.68</v>
      </c>
      <c r="J688" s="8">
        <v>8.3539999999999992</v>
      </c>
      <c r="L688" s="8">
        <v>42.25</v>
      </c>
      <c r="N688" s="8">
        <v>1.83</v>
      </c>
      <c r="O688" s="8">
        <v>0.2</v>
      </c>
      <c r="R688" s="8">
        <v>98.623999999999995</v>
      </c>
      <c r="AD688" s="9">
        <v>1901</v>
      </c>
      <c r="AL688" s="9">
        <v>1.62</v>
      </c>
      <c r="AM688" s="9">
        <v>30</v>
      </c>
      <c r="AN688" s="9">
        <v>1.17</v>
      </c>
      <c r="AO688" s="9">
        <v>22.9</v>
      </c>
      <c r="AP688" s="9">
        <v>2.0099999999999998</v>
      </c>
      <c r="BB688" s="9">
        <v>0.05</v>
      </c>
      <c r="BC688" s="9">
        <v>1000</v>
      </c>
      <c r="BD688" s="9">
        <v>0.54400000000000004</v>
      </c>
      <c r="BE688" s="9">
        <v>0.42099999999999999</v>
      </c>
      <c r="BG688" s="9">
        <v>1.4039999999999999</v>
      </c>
      <c r="BH688" s="9">
        <v>0.29199999999999998</v>
      </c>
      <c r="BI688" s="9">
        <v>0.186</v>
      </c>
      <c r="BP688" s="9">
        <v>0.16700000000000001</v>
      </c>
      <c r="BQ688" s="9">
        <v>2.1999999999999999E-2</v>
      </c>
      <c r="CD688" s="9">
        <v>0.51</v>
      </c>
      <c r="CE688" s="9">
        <v>0.1</v>
      </c>
    </row>
    <row r="689" spans="1:83">
      <c r="B689" s="7" t="s">
        <v>720</v>
      </c>
      <c r="D689" s="8">
        <v>43.42</v>
      </c>
      <c r="E689" s="8">
        <v>0.17</v>
      </c>
      <c r="F689" s="8">
        <v>5.65</v>
      </c>
      <c r="G689" s="8">
        <v>1.21</v>
      </c>
      <c r="J689" s="8">
        <v>8.386000000000001</v>
      </c>
      <c r="L689" s="8">
        <v>37.29</v>
      </c>
      <c r="N689" s="8">
        <v>2.84</v>
      </c>
      <c r="O689" s="8">
        <v>0.2</v>
      </c>
      <c r="R689" s="8">
        <v>97.955999999999989</v>
      </c>
      <c r="AD689" s="9">
        <v>1904</v>
      </c>
      <c r="AL689" s="9">
        <v>4.51</v>
      </c>
      <c r="AM689" s="9">
        <v>48.26</v>
      </c>
      <c r="AN689" s="9">
        <v>1.4039999999999999</v>
      </c>
      <c r="AO689" s="9">
        <v>22.81</v>
      </c>
      <c r="AP689" s="9">
        <v>5.4</v>
      </c>
      <c r="BB689" s="9">
        <v>0.08</v>
      </c>
      <c r="BC689" s="9">
        <v>14.01</v>
      </c>
      <c r="BD689" s="9">
        <v>1.349</v>
      </c>
      <c r="BE689" s="9">
        <v>2.9319999999999999</v>
      </c>
      <c r="BG689" s="9">
        <v>1.282</v>
      </c>
      <c r="BH689" s="9">
        <v>0.23799999999999999</v>
      </c>
      <c r="BI689" s="9">
        <v>0.08</v>
      </c>
      <c r="BP689" s="9">
        <v>0.18099999999999999</v>
      </c>
      <c r="BQ689" s="9">
        <v>0.03</v>
      </c>
      <c r="CD689" s="9">
        <v>1.3160000000000001</v>
      </c>
      <c r="CE689" s="9">
        <v>0.183</v>
      </c>
    </row>
    <row r="690" spans="1:83">
      <c r="B690" s="7" t="s">
        <v>719</v>
      </c>
      <c r="D690" s="8">
        <v>42.48</v>
      </c>
      <c r="E690" s="8">
        <v>0.23</v>
      </c>
      <c r="F690" s="8">
        <v>2.09</v>
      </c>
      <c r="G690" s="8">
        <v>0.77</v>
      </c>
      <c r="J690" s="8">
        <v>8.35</v>
      </c>
      <c r="L690" s="8">
        <v>42.9</v>
      </c>
      <c r="N690" s="8">
        <v>2.38</v>
      </c>
      <c r="O690" s="8">
        <v>0.14000000000000001</v>
      </c>
      <c r="R690" s="8">
        <v>98.57</v>
      </c>
      <c r="AD690" s="9">
        <v>3394</v>
      </c>
      <c r="AL690" s="9">
        <v>0.63</v>
      </c>
      <c r="AM690" s="9">
        <v>26.9</v>
      </c>
      <c r="AN690" s="9">
        <v>0.61</v>
      </c>
      <c r="AO690" s="9">
        <v>7.59</v>
      </c>
      <c r="AP690" s="9">
        <v>1.1399999999999999</v>
      </c>
      <c r="BB690" s="9">
        <v>4.3999999999999997E-2</v>
      </c>
      <c r="BC690" s="9">
        <v>8.3699999999999992</v>
      </c>
      <c r="BD690" s="9">
        <v>3.7549999999999999</v>
      </c>
      <c r="BE690" s="9">
        <v>4.7880000000000003</v>
      </c>
      <c r="BG690" s="9">
        <v>0.48299999999999998</v>
      </c>
      <c r="BH690" s="9">
        <v>9.6000000000000002E-2</v>
      </c>
      <c r="BI690" s="9">
        <v>3.4000000000000002E-2</v>
      </c>
      <c r="BP690" s="9">
        <v>9.1999999999999998E-2</v>
      </c>
      <c r="BQ690" s="9">
        <v>1.4999999999999999E-2</v>
      </c>
      <c r="CD690" s="9">
        <v>0.83</v>
      </c>
      <c r="CE690" s="37"/>
    </row>
    <row r="691" spans="1:83">
      <c r="B691" s="7" t="s">
        <v>718</v>
      </c>
      <c r="D691" s="8">
        <v>43.74</v>
      </c>
      <c r="E691" s="8">
        <v>0.08</v>
      </c>
      <c r="F691" s="8">
        <v>2.85</v>
      </c>
      <c r="G691" s="8">
        <v>0.71</v>
      </c>
      <c r="J691" s="8">
        <v>8.9540000000000006</v>
      </c>
      <c r="L691" s="8">
        <v>40.85</v>
      </c>
      <c r="N691" s="8">
        <v>2.1800000000000002</v>
      </c>
      <c r="O691" s="8">
        <v>0.15</v>
      </c>
      <c r="R691" s="8">
        <v>98.804000000000002</v>
      </c>
      <c r="AD691" s="9">
        <v>1964</v>
      </c>
      <c r="AL691" s="9">
        <v>1.06</v>
      </c>
      <c r="AM691" s="9">
        <v>37.19</v>
      </c>
      <c r="AN691" s="9">
        <v>1.88</v>
      </c>
      <c r="AO691" s="9">
        <v>19.03</v>
      </c>
      <c r="AP691" s="9">
        <v>1.54</v>
      </c>
      <c r="BB691" s="9">
        <v>0.08</v>
      </c>
      <c r="BC691" s="9">
        <v>42.8</v>
      </c>
      <c r="BD691" s="9">
        <v>0.67100000000000004</v>
      </c>
      <c r="BE691" s="9">
        <v>1.133</v>
      </c>
      <c r="BG691" s="9">
        <v>1.5469999999999999</v>
      </c>
      <c r="BH691" s="9">
        <v>0.27</v>
      </c>
      <c r="BI691" s="9">
        <v>9.4E-2</v>
      </c>
      <c r="BP691" s="9">
        <v>0.22</v>
      </c>
      <c r="BQ691" s="9">
        <v>3.5999999999999997E-2</v>
      </c>
      <c r="CD691" s="9">
        <v>0.84899999999999998</v>
      </c>
      <c r="CE691" s="9">
        <v>3.5000000000000003E-2</v>
      </c>
    </row>
    <row r="692" spans="1:83">
      <c r="B692" s="7" t="s">
        <v>717</v>
      </c>
      <c r="D692" s="8">
        <v>43.47</v>
      </c>
      <c r="E692" s="8">
        <v>0.22</v>
      </c>
      <c r="F692" s="8">
        <v>0.95</v>
      </c>
      <c r="G692" s="8">
        <v>0.64</v>
      </c>
      <c r="J692" s="8">
        <v>8.1720000000000006</v>
      </c>
      <c r="L692" s="8">
        <v>43.74</v>
      </c>
      <c r="N692" s="8">
        <v>1.54</v>
      </c>
      <c r="O692" s="8">
        <v>0.1</v>
      </c>
      <c r="R692" s="8">
        <v>98.191999999999979</v>
      </c>
      <c r="AD692" s="9">
        <v>1979</v>
      </c>
      <c r="AL692" s="9">
        <v>0.63</v>
      </c>
      <c r="AM692" s="9">
        <v>13.7</v>
      </c>
      <c r="AN692" s="9">
        <v>1.29</v>
      </c>
      <c r="AO692" s="9">
        <v>14.6</v>
      </c>
      <c r="AP692" s="9">
        <v>1.29</v>
      </c>
      <c r="BB692" s="9">
        <v>0.03</v>
      </c>
      <c r="BC692" s="9">
        <v>40</v>
      </c>
      <c r="BD692" s="9">
        <v>1.395</v>
      </c>
      <c r="BE692" s="9">
        <v>3.0630000000000002</v>
      </c>
      <c r="BG692" s="9">
        <v>1.4139999999999999</v>
      </c>
      <c r="BH692" s="9">
        <v>0.26700000000000002</v>
      </c>
      <c r="BI692" s="9">
        <v>8.6999999999999994E-2</v>
      </c>
      <c r="BP692" s="9">
        <v>0.16600000000000001</v>
      </c>
      <c r="BQ692" s="9">
        <v>2.5000000000000001E-2</v>
      </c>
      <c r="CD692" s="9">
        <v>0.46</v>
      </c>
      <c r="CE692" s="9">
        <v>0.06</v>
      </c>
    </row>
    <row r="693" spans="1:83">
      <c r="B693" s="7" t="s">
        <v>716</v>
      </c>
      <c r="D693" s="8">
        <v>43.41</v>
      </c>
      <c r="E693" s="8">
        <v>0.22</v>
      </c>
      <c r="F693" s="8">
        <v>2.46</v>
      </c>
      <c r="G693" s="8">
        <v>0.47</v>
      </c>
      <c r="J693" s="8">
        <v>8.9149999999999991</v>
      </c>
      <c r="L693" s="8">
        <v>41.08</v>
      </c>
      <c r="N693" s="8">
        <v>2.39</v>
      </c>
      <c r="O693" s="8">
        <v>0.19</v>
      </c>
      <c r="R693" s="8">
        <v>98.664999999999949</v>
      </c>
      <c r="AD693" s="9">
        <v>2827</v>
      </c>
      <c r="AL693" s="9">
        <v>0.71</v>
      </c>
      <c r="AM693" s="9">
        <v>25.62</v>
      </c>
      <c r="AN693" s="9">
        <v>2.04</v>
      </c>
      <c r="AO693" s="9">
        <v>6.61</v>
      </c>
      <c r="AP693" s="9">
        <v>1.74</v>
      </c>
      <c r="BB693" s="9">
        <v>8.0000000000000002E-3</v>
      </c>
      <c r="BC693" s="9">
        <v>11.48</v>
      </c>
      <c r="BD693" s="9">
        <v>1.4930000000000001</v>
      </c>
      <c r="BE693" s="9">
        <v>2.3849999999999998</v>
      </c>
      <c r="BG693" s="9">
        <v>1.5680000000000001</v>
      </c>
      <c r="BH693" s="9">
        <v>0.28499999999999998</v>
      </c>
      <c r="BI693" s="9">
        <v>0.1</v>
      </c>
      <c r="BP693" s="9">
        <v>0.23599999999999999</v>
      </c>
      <c r="BQ693" s="9">
        <v>3.6999999999999998E-2</v>
      </c>
      <c r="CD693" s="37"/>
      <c r="CE693" s="37"/>
    </row>
    <row r="695" spans="1:83">
      <c r="A695" s="7" t="s">
        <v>715</v>
      </c>
      <c r="B695" s="7" t="s">
        <v>714</v>
      </c>
      <c r="D695" s="8">
        <v>41.99</v>
      </c>
      <c r="E695" s="8">
        <v>0.03</v>
      </c>
      <c r="F695" s="8">
        <v>0.66</v>
      </c>
      <c r="J695" s="8">
        <v>9.16</v>
      </c>
      <c r="L695" s="8">
        <v>46.28</v>
      </c>
      <c r="N695" s="8">
        <v>0.65</v>
      </c>
      <c r="O695" s="8">
        <v>0.03</v>
      </c>
      <c r="R695" s="8">
        <v>98.8</v>
      </c>
      <c r="Z695" s="9">
        <v>5.0999999999999996</v>
      </c>
      <c r="AA695" s="9">
        <v>20</v>
      </c>
      <c r="AB695" s="9">
        <v>2208</v>
      </c>
      <c r="AD695" s="9">
        <v>2225</v>
      </c>
      <c r="AL695" s="9">
        <v>0.22</v>
      </c>
      <c r="AM695" s="9">
        <v>6.1</v>
      </c>
      <c r="AN695" s="9">
        <v>0.33800000000000002</v>
      </c>
      <c r="AO695" s="9">
        <v>1.5</v>
      </c>
      <c r="AP695" s="9">
        <v>0.28299999999999997</v>
      </c>
      <c r="BB695" s="9">
        <v>7.0000000000000001E-3</v>
      </c>
      <c r="BC695" s="9">
        <v>5.4</v>
      </c>
      <c r="BD695" s="9">
        <v>0.83</v>
      </c>
      <c r="BE695" s="9">
        <v>0.83</v>
      </c>
      <c r="BG695" s="9">
        <v>0.52</v>
      </c>
      <c r="BH695" s="9">
        <v>0.121</v>
      </c>
      <c r="BI695" s="9">
        <v>3.3000000000000002E-2</v>
      </c>
      <c r="BP695" s="9">
        <v>4.2999999999999997E-2</v>
      </c>
      <c r="BQ695" s="9">
        <v>8.0000000000000002E-3</v>
      </c>
      <c r="CB695" s="9">
        <v>0.18</v>
      </c>
      <c r="CD695" s="9">
        <v>5.3999999999999999E-2</v>
      </c>
      <c r="CE695" s="9">
        <v>1.2E-2</v>
      </c>
    </row>
    <row r="696" spans="1:83">
      <c r="B696" s="7" t="s">
        <v>713</v>
      </c>
      <c r="D696" s="8">
        <v>43.83</v>
      </c>
      <c r="E696" s="8">
        <v>0.03</v>
      </c>
      <c r="F696" s="8">
        <v>1.1399999999999999</v>
      </c>
      <c r="J696" s="8">
        <v>8.17</v>
      </c>
      <c r="L696" s="8">
        <v>45.27</v>
      </c>
      <c r="N696" s="8">
        <v>0.85</v>
      </c>
      <c r="O696" s="8">
        <v>0.01</v>
      </c>
      <c r="R696" s="8">
        <v>99.3</v>
      </c>
      <c r="Z696" s="9">
        <v>8.6999999999999993</v>
      </c>
      <c r="AA696" s="9">
        <v>33</v>
      </c>
      <c r="AB696" s="9">
        <v>2585</v>
      </c>
      <c r="AD696" s="9">
        <v>2407</v>
      </c>
      <c r="AL696" s="9">
        <v>0.56999999999999995</v>
      </c>
      <c r="AM696" s="9">
        <v>5.4</v>
      </c>
      <c r="AN696" s="9">
        <v>0.20200000000000001</v>
      </c>
      <c r="AO696" s="9">
        <v>1.3</v>
      </c>
      <c r="AP696" s="9">
        <v>0.36599999999999999</v>
      </c>
      <c r="BB696" s="9">
        <v>2.4E-2</v>
      </c>
      <c r="BC696" s="9">
        <v>15.6</v>
      </c>
      <c r="BD696" s="9">
        <v>0.37</v>
      </c>
      <c r="BE696" s="9">
        <v>0.68</v>
      </c>
      <c r="BG696" s="9">
        <v>0.32600000000000001</v>
      </c>
      <c r="BH696" s="9">
        <v>6.8000000000000005E-2</v>
      </c>
      <c r="BI696" s="9">
        <v>1.7999999999999999E-2</v>
      </c>
      <c r="BP696" s="9">
        <v>3.1E-2</v>
      </c>
      <c r="BQ696" s="9">
        <v>7.0000000000000001E-3</v>
      </c>
      <c r="CB696" s="9">
        <v>0.4</v>
      </c>
      <c r="CD696" s="9">
        <v>5.3999999999999999E-2</v>
      </c>
      <c r="CE696" s="9">
        <v>1.7000000000000001E-2</v>
      </c>
    </row>
    <row r="697" spans="1:83">
      <c r="B697" s="7" t="s">
        <v>712</v>
      </c>
      <c r="D697" s="8">
        <v>43.9</v>
      </c>
      <c r="E697" s="8">
        <v>0.06</v>
      </c>
      <c r="F697" s="8">
        <v>1.9</v>
      </c>
      <c r="J697" s="8">
        <v>8.6</v>
      </c>
      <c r="L697" s="8">
        <v>43.67</v>
      </c>
      <c r="N697" s="8">
        <v>1.62</v>
      </c>
      <c r="O697" s="8">
        <v>0.09</v>
      </c>
      <c r="R697" s="8">
        <v>99.84</v>
      </c>
      <c r="Z697" s="9">
        <v>8.6</v>
      </c>
      <c r="AA697" s="9">
        <v>44</v>
      </c>
      <c r="AB697" s="9">
        <v>2022</v>
      </c>
      <c r="AD697" s="9">
        <v>2360</v>
      </c>
      <c r="AL697" s="9">
        <v>0.78</v>
      </c>
      <c r="AM697" s="9">
        <v>13.9</v>
      </c>
      <c r="AN697" s="9">
        <v>1.38</v>
      </c>
      <c r="AO697" s="9">
        <v>3.57</v>
      </c>
      <c r="AP697" s="9">
        <v>0.82</v>
      </c>
      <c r="BB697" s="9">
        <v>3.3000000000000002E-2</v>
      </c>
      <c r="BC697" s="9">
        <v>21.7</v>
      </c>
      <c r="BD697" s="9">
        <v>2.97</v>
      </c>
      <c r="BE697" s="9">
        <v>2.08</v>
      </c>
      <c r="BG697" s="9">
        <v>1.03</v>
      </c>
      <c r="BH697" s="9">
        <v>0.224</v>
      </c>
      <c r="BI697" s="9">
        <v>6.9000000000000006E-2</v>
      </c>
      <c r="BP697" s="9">
        <v>0.185</v>
      </c>
      <c r="BQ697" s="9">
        <v>3.3000000000000002E-2</v>
      </c>
      <c r="CB697" s="9">
        <v>0.42</v>
      </c>
      <c r="CD697" s="9">
        <v>0.19</v>
      </c>
      <c r="CE697" s="9">
        <v>5.1999999999999998E-2</v>
      </c>
    </row>
    <row r="698" spans="1:83">
      <c r="B698" s="7" t="s">
        <v>711</v>
      </c>
      <c r="D698" s="8">
        <v>38.380000000000003</v>
      </c>
      <c r="E698" s="8">
        <v>0.13</v>
      </c>
      <c r="F698" s="8">
        <v>2.57</v>
      </c>
      <c r="J698" s="8">
        <v>13.88</v>
      </c>
      <c r="L698" s="8">
        <v>43.62</v>
      </c>
      <c r="N698" s="8">
        <v>1.31</v>
      </c>
      <c r="R698" s="8">
        <v>99.89</v>
      </c>
      <c r="Z698" s="9">
        <v>3.4</v>
      </c>
      <c r="AA698" s="9">
        <v>65</v>
      </c>
      <c r="AB698" s="9">
        <v>13958</v>
      </c>
      <c r="AD698" s="9">
        <v>1799</v>
      </c>
      <c r="AL698" s="9">
        <v>0.31</v>
      </c>
      <c r="AM698" s="9">
        <v>13.5</v>
      </c>
      <c r="AN698" s="9">
        <v>0.94</v>
      </c>
      <c r="AO698" s="9">
        <v>4.3600000000000003</v>
      </c>
      <c r="AP698" s="9">
        <v>0.63</v>
      </c>
      <c r="BB698" s="9">
        <v>1.2E-2</v>
      </c>
      <c r="BC698" s="9">
        <v>16.100000000000001</v>
      </c>
      <c r="BD698" s="9">
        <v>1.07</v>
      </c>
      <c r="BE698" s="9">
        <v>2.5</v>
      </c>
      <c r="BG698" s="9">
        <v>1.53</v>
      </c>
      <c r="BH698" s="9">
        <v>0.36299999999999999</v>
      </c>
      <c r="BI698" s="9">
        <v>8.9999999999999993E-3</v>
      </c>
      <c r="BP698" s="9">
        <v>9.0999999999999998E-2</v>
      </c>
      <c r="BQ698" s="9">
        <v>1.4999999999999999E-2</v>
      </c>
      <c r="CB698" s="9">
        <v>0.99</v>
      </c>
      <c r="CD698" s="9">
        <v>0.13200000000000001</v>
      </c>
      <c r="CE698" s="9">
        <v>2.5999999999999999E-2</v>
      </c>
    </row>
    <row r="699" spans="1:83">
      <c r="B699" s="7" t="s">
        <v>710</v>
      </c>
      <c r="D699" s="8">
        <v>42.84</v>
      </c>
      <c r="E699" s="8">
        <v>0.09</v>
      </c>
      <c r="F699" s="8">
        <v>1.95</v>
      </c>
      <c r="J699" s="8">
        <v>8.3699999999999992</v>
      </c>
      <c r="L699" s="8">
        <v>42.85</v>
      </c>
      <c r="N699" s="8">
        <v>1.96</v>
      </c>
      <c r="O699" s="8">
        <v>0.43</v>
      </c>
      <c r="R699" s="8">
        <v>98.49</v>
      </c>
      <c r="Z699" s="9">
        <v>9.3000000000000007</v>
      </c>
      <c r="AA699" s="9">
        <v>50</v>
      </c>
      <c r="AB699" s="9">
        <v>2286</v>
      </c>
      <c r="AD699" s="9">
        <v>2286</v>
      </c>
      <c r="AL699" s="9">
        <v>10.199999999999999</v>
      </c>
      <c r="AM699" s="9">
        <v>66</v>
      </c>
      <c r="AN699" s="9">
        <v>1.27</v>
      </c>
      <c r="AO699" s="9">
        <v>5.3</v>
      </c>
      <c r="AP699" s="9">
        <v>2.15</v>
      </c>
      <c r="BB699" s="9">
        <v>0.498</v>
      </c>
      <c r="BC699" s="9">
        <v>192</v>
      </c>
      <c r="BD699" s="9">
        <v>1.64</v>
      </c>
      <c r="BE699" s="9">
        <v>3.84</v>
      </c>
      <c r="BG699" s="9">
        <v>2.29</v>
      </c>
      <c r="BH699" s="9">
        <v>0.45</v>
      </c>
      <c r="BI699" s="9">
        <v>0.113</v>
      </c>
      <c r="BP699" s="9">
        <v>0.13800000000000001</v>
      </c>
      <c r="BQ699" s="9">
        <v>2.5000000000000001E-2</v>
      </c>
      <c r="CB699" s="9">
        <v>0.8</v>
      </c>
      <c r="CD699" s="9">
        <v>0.19500000000000001</v>
      </c>
      <c r="CE699" s="9">
        <v>6.0999999999999999E-2</v>
      </c>
    </row>
    <row r="700" spans="1:83">
      <c r="B700" s="7" t="s">
        <v>709</v>
      </c>
      <c r="D700" s="8">
        <v>43.96</v>
      </c>
      <c r="E700" s="8">
        <v>0.02</v>
      </c>
      <c r="F700" s="8">
        <v>1.1200000000000001</v>
      </c>
      <c r="J700" s="8">
        <v>8.49</v>
      </c>
      <c r="L700" s="8">
        <v>45.49</v>
      </c>
      <c r="N700" s="8">
        <v>0.95</v>
      </c>
      <c r="R700" s="8">
        <v>100.03</v>
      </c>
      <c r="Z700" s="9">
        <v>7.3</v>
      </c>
      <c r="AA700" s="9">
        <v>29</v>
      </c>
      <c r="AB700" s="9">
        <v>2261</v>
      </c>
      <c r="AD700" s="9">
        <v>2477</v>
      </c>
      <c r="AL700" s="9">
        <v>0.3</v>
      </c>
      <c r="AM700" s="9">
        <v>9.4</v>
      </c>
      <c r="AN700" s="9">
        <v>0.2</v>
      </c>
      <c r="AO700" s="9">
        <v>1</v>
      </c>
      <c r="AP700" s="9">
        <v>0.7</v>
      </c>
      <c r="BC700" s="9">
        <v>19</v>
      </c>
      <c r="BD700" s="9">
        <v>1.1000000000000001</v>
      </c>
      <c r="BG700" s="9">
        <v>1.2</v>
      </c>
    </row>
    <row r="701" spans="1:83">
      <c r="B701" s="7" t="s">
        <v>708</v>
      </c>
      <c r="D701" s="8">
        <v>44.1</v>
      </c>
      <c r="E701" s="8">
        <v>0.14000000000000001</v>
      </c>
      <c r="F701" s="8">
        <v>3.69</v>
      </c>
      <c r="J701" s="8">
        <v>8.7899999999999991</v>
      </c>
      <c r="L701" s="8">
        <v>38.54</v>
      </c>
      <c r="N701" s="8">
        <v>3.8</v>
      </c>
      <c r="O701" s="8">
        <v>0.17</v>
      </c>
      <c r="R701" s="8">
        <v>99.23</v>
      </c>
      <c r="Z701" s="9">
        <v>15.5</v>
      </c>
      <c r="AA701" s="9">
        <v>79</v>
      </c>
      <c r="AB701" s="9">
        <v>2770</v>
      </c>
      <c r="AD701" s="9">
        <v>2009</v>
      </c>
      <c r="AL701" s="9">
        <v>0.4</v>
      </c>
      <c r="AM701" s="9">
        <v>26.4</v>
      </c>
      <c r="AN701" s="9">
        <v>4.2</v>
      </c>
      <c r="AO701" s="9">
        <v>7.3</v>
      </c>
      <c r="AP701" s="9">
        <v>0.9</v>
      </c>
      <c r="BC701" s="9">
        <v>20</v>
      </c>
      <c r="BE701" s="9">
        <v>3</v>
      </c>
      <c r="BG701" s="9">
        <v>0.8</v>
      </c>
    </row>
    <row r="702" spans="1:83">
      <c r="B702" s="7" t="s">
        <v>707</v>
      </c>
      <c r="D702" s="8">
        <v>43.26</v>
      </c>
      <c r="E702" s="8">
        <v>0.08</v>
      </c>
      <c r="F702" s="8">
        <v>1.36</v>
      </c>
      <c r="J702" s="8">
        <v>9.1</v>
      </c>
      <c r="L702" s="8">
        <v>42.22</v>
      </c>
      <c r="N702" s="8">
        <v>3.73</v>
      </c>
      <c r="O702" s="8">
        <v>0.08</v>
      </c>
      <c r="R702" s="8">
        <v>99.83</v>
      </c>
      <c r="Z702" s="9">
        <v>13.3</v>
      </c>
      <c r="AA702" s="9">
        <v>37</v>
      </c>
      <c r="AB702" s="9">
        <v>1845</v>
      </c>
      <c r="AD702" s="9">
        <v>2097</v>
      </c>
      <c r="AL702" s="9">
        <v>0.2</v>
      </c>
      <c r="AM702" s="9">
        <v>30.3</v>
      </c>
      <c r="AN702" s="9">
        <v>2</v>
      </c>
      <c r="AO702" s="9">
        <v>6.9</v>
      </c>
      <c r="AP702" s="9">
        <v>0.8</v>
      </c>
      <c r="BC702" s="9">
        <v>25</v>
      </c>
      <c r="BD702" s="9">
        <v>1.9</v>
      </c>
      <c r="BE702" s="9">
        <v>5</v>
      </c>
      <c r="BG702" s="9">
        <v>3.5</v>
      </c>
    </row>
    <row r="703" spans="1:83">
      <c r="B703" s="7" t="s">
        <v>706</v>
      </c>
      <c r="D703" s="8">
        <v>44.97</v>
      </c>
      <c r="E703" s="8">
        <v>0.02</v>
      </c>
      <c r="F703" s="8">
        <v>0.79</v>
      </c>
      <c r="J703" s="8">
        <v>8.2200000000000006</v>
      </c>
      <c r="L703" s="8">
        <v>45.23</v>
      </c>
      <c r="N703" s="8">
        <v>0.7</v>
      </c>
      <c r="R703" s="8">
        <v>99.93</v>
      </c>
    </row>
    <row r="705" spans="1:83">
      <c r="A705" s="7" t="s">
        <v>705</v>
      </c>
      <c r="B705" s="7" t="s">
        <v>704</v>
      </c>
      <c r="D705" s="8">
        <v>49.41</v>
      </c>
      <c r="E705" s="8">
        <v>0.18</v>
      </c>
      <c r="F705" s="8">
        <v>2.77</v>
      </c>
      <c r="J705" s="8">
        <v>8.74</v>
      </c>
      <c r="L705" s="8">
        <v>35.49</v>
      </c>
      <c r="N705" s="8">
        <v>2.67</v>
      </c>
      <c r="O705" s="8">
        <v>0.37</v>
      </c>
      <c r="R705" s="8">
        <v>99.63</v>
      </c>
      <c r="AA705" s="9">
        <v>63</v>
      </c>
      <c r="AB705" s="9">
        <v>2350</v>
      </c>
      <c r="AD705" s="9">
        <v>1701</v>
      </c>
      <c r="AL705" s="9">
        <v>5</v>
      </c>
      <c r="AM705" s="9">
        <v>56</v>
      </c>
      <c r="AN705" s="9">
        <v>3.37</v>
      </c>
      <c r="AO705" s="9">
        <v>13.3</v>
      </c>
      <c r="AP705" s="9">
        <v>3.61</v>
      </c>
      <c r="BB705" s="9">
        <v>0.16</v>
      </c>
      <c r="BC705" s="9">
        <v>65</v>
      </c>
      <c r="BD705" s="9">
        <v>4.45</v>
      </c>
      <c r="BE705" s="9">
        <v>8.68</v>
      </c>
      <c r="BF705" s="9">
        <v>0.99</v>
      </c>
      <c r="BG705" s="9">
        <v>4.07</v>
      </c>
      <c r="BH705" s="9">
        <v>0.8</v>
      </c>
      <c r="BI705" s="9">
        <v>0.25</v>
      </c>
      <c r="BJ705" s="9">
        <v>0.73</v>
      </c>
      <c r="BK705" s="9">
        <v>0.1</v>
      </c>
      <c r="BL705" s="9">
        <v>0.56999999999999995</v>
      </c>
      <c r="BN705" s="9">
        <v>0.3</v>
      </c>
      <c r="BP705" s="9">
        <v>0.28999999999999998</v>
      </c>
      <c r="BQ705" s="9">
        <v>0.04</v>
      </c>
      <c r="CB705" s="9">
        <v>1.29</v>
      </c>
      <c r="CD705" s="9">
        <v>0.57999999999999996</v>
      </c>
      <c r="CE705" s="9">
        <v>0.17</v>
      </c>
    </row>
    <row r="706" spans="1:83">
      <c r="B706" s="7" t="s">
        <v>703</v>
      </c>
      <c r="D706" s="8">
        <v>48.05</v>
      </c>
      <c r="E706" s="8">
        <v>0.06</v>
      </c>
      <c r="F706" s="8">
        <v>1.06</v>
      </c>
      <c r="J706" s="8">
        <v>9.35</v>
      </c>
      <c r="L706" s="8">
        <v>34.61</v>
      </c>
      <c r="N706" s="8">
        <v>6.26</v>
      </c>
      <c r="O706" s="8">
        <v>0.13</v>
      </c>
      <c r="R706" s="8">
        <v>99.52</v>
      </c>
      <c r="AA706" s="9">
        <v>115</v>
      </c>
      <c r="AB706" s="9">
        <v>3259</v>
      </c>
      <c r="AD706" s="9">
        <v>1899</v>
      </c>
      <c r="AL706" s="9">
        <v>1.2</v>
      </c>
      <c r="AM706" s="9">
        <v>38.9</v>
      </c>
      <c r="AN706" s="9">
        <v>2.36</v>
      </c>
      <c r="AO706" s="9">
        <v>6</v>
      </c>
      <c r="AP706" s="9">
        <v>0.57999999999999996</v>
      </c>
      <c r="BB706" s="9">
        <v>0.05</v>
      </c>
      <c r="BC706" s="9">
        <v>11</v>
      </c>
      <c r="BD706" s="9">
        <v>3.73</v>
      </c>
      <c r="BE706" s="9">
        <v>7.03</v>
      </c>
      <c r="BF706" s="9">
        <v>0.87</v>
      </c>
      <c r="BG706" s="9">
        <v>3.82</v>
      </c>
      <c r="BH706" s="9">
        <v>0.77</v>
      </c>
      <c r="BI706" s="9">
        <v>0.11</v>
      </c>
      <c r="BJ706" s="9">
        <v>0.56000000000000005</v>
      </c>
      <c r="BK706" s="9">
        <v>7.0000000000000007E-2</v>
      </c>
      <c r="BL706" s="9">
        <v>0.38</v>
      </c>
      <c r="BN706" s="9">
        <v>0.21</v>
      </c>
      <c r="BP706" s="9">
        <v>0.2</v>
      </c>
      <c r="BQ706" s="9">
        <v>0.03</v>
      </c>
      <c r="CB706" s="9">
        <v>1.21</v>
      </c>
      <c r="CD706" s="9">
        <v>0.28000000000000003</v>
      </c>
      <c r="CE706" s="9">
        <v>0.09</v>
      </c>
    </row>
    <row r="707" spans="1:83">
      <c r="B707" s="7" t="s">
        <v>702</v>
      </c>
      <c r="D707" s="8">
        <v>43.62</v>
      </c>
      <c r="E707" s="8">
        <v>0.08</v>
      </c>
      <c r="F707" s="8">
        <v>1.88</v>
      </c>
      <c r="J707" s="8">
        <v>8.75</v>
      </c>
      <c r="L707" s="8">
        <v>42.61</v>
      </c>
      <c r="N707" s="8">
        <v>1.94</v>
      </c>
      <c r="O707" s="8">
        <v>0.14000000000000001</v>
      </c>
      <c r="R707" s="8">
        <v>99.02</v>
      </c>
      <c r="AA707" s="9">
        <v>59</v>
      </c>
      <c r="AB707" s="9">
        <v>2602</v>
      </c>
      <c r="AD707" s="9">
        <v>523</v>
      </c>
      <c r="AL707" s="9">
        <v>1.4</v>
      </c>
      <c r="AM707" s="9">
        <v>10.199999999999999</v>
      </c>
      <c r="AN707" s="9">
        <v>1.01</v>
      </c>
      <c r="AO707" s="9">
        <v>1.4</v>
      </c>
      <c r="AP707" s="9">
        <v>0.38</v>
      </c>
      <c r="BB707" s="9">
        <v>0.06</v>
      </c>
      <c r="BC707" s="9">
        <v>14</v>
      </c>
      <c r="BD707" s="9">
        <v>1.05</v>
      </c>
      <c r="BE707" s="9">
        <v>1.75</v>
      </c>
      <c r="BF707" s="9">
        <v>0.25</v>
      </c>
      <c r="BG707" s="9">
        <v>1.01</v>
      </c>
      <c r="BH707" s="9">
        <v>0.15</v>
      </c>
      <c r="BI707" s="9">
        <v>0.05</v>
      </c>
      <c r="BJ707" s="9">
        <v>0.19</v>
      </c>
      <c r="BK707" s="9">
        <v>0.03</v>
      </c>
      <c r="BL707" s="9">
        <v>0.19</v>
      </c>
      <c r="BN707" s="9">
        <v>0.13</v>
      </c>
      <c r="BP707" s="9">
        <v>0.12</v>
      </c>
      <c r="BQ707" s="9">
        <v>0.02</v>
      </c>
      <c r="CB707" s="9">
        <v>1.22</v>
      </c>
      <c r="CD707" s="9">
        <v>0.28999999999999998</v>
      </c>
      <c r="CE707" s="9">
        <v>0.08</v>
      </c>
    </row>
    <row r="708" spans="1:83">
      <c r="B708" s="7" t="s">
        <v>701</v>
      </c>
      <c r="D708" s="8">
        <v>43.21</v>
      </c>
      <c r="E708" s="8">
        <v>0.05</v>
      </c>
      <c r="F708" s="8">
        <v>0.64</v>
      </c>
      <c r="J708" s="8">
        <v>11.9</v>
      </c>
      <c r="L708" s="8">
        <v>43.08</v>
      </c>
      <c r="N708" s="8">
        <v>0.54</v>
      </c>
      <c r="O708" s="8">
        <v>0.01</v>
      </c>
      <c r="R708" s="8">
        <v>99.43</v>
      </c>
      <c r="AA708" s="9">
        <v>66</v>
      </c>
      <c r="AB708" s="9">
        <v>5455</v>
      </c>
      <c r="AD708" s="9">
        <v>511</v>
      </c>
      <c r="AL708" s="9">
        <v>1.3</v>
      </c>
      <c r="AM708" s="9">
        <v>4.0199999999999996</v>
      </c>
      <c r="AN708" s="9">
        <v>0.28000000000000003</v>
      </c>
      <c r="AO708" s="9">
        <v>2.5</v>
      </c>
      <c r="AP708" s="9">
        <v>0.3</v>
      </c>
      <c r="BB708" s="9">
        <v>0.04</v>
      </c>
      <c r="BC708" s="9">
        <v>7</v>
      </c>
      <c r="BD708" s="9">
        <v>0.23</v>
      </c>
      <c r="BE708" s="9">
        <v>0.64</v>
      </c>
      <c r="BF708" s="9">
        <v>7.0000000000000007E-2</v>
      </c>
      <c r="BG708" s="9">
        <v>0.25</v>
      </c>
      <c r="BH708" s="9">
        <v>0.04</v>
      </c>
      <c r="BI708" s="9">
        <v>0.01</v>
      </c>
      <c r="BJ708" s="9">
        <v>0.04</v>
      </c>
      <c r="BK708" s="9">
        <v>0.01</v>
      </c>
      <c r="BL708" s="9">
        <v>0.05</v>
      </c>
      <c r="BN708" s="9">
        <v>0.04</v>
      </c>
      <c r="BP708" s="9">
        <v>0.06</v>
      </c>
      <c r="BQ708" s="9">
        <v>0.01</v>
      </c>
      <c r="CB708" s="9">
        <v>0.82</v>
      </c>
      <c r="CD708" s="9">
        <v>0.14000000000000001</v>
      </c>
      <c r="CE708" s="9">
        <v>0.03</v>
      </c>
    </row>
    <row r="709" spans="1:83">
      <c r="B709" s="7" t="s">
        <v>700</v>
      </c>
      <c r="D709" s="8">
        <v>39.69</v>
      </c>
      <c r="E709" s="8">
        <v>0.04</v>
      </c>
      <c r="F709" s="8">
        <v>0.15</v>
      </c>
      <c r="J709" s="8">
        <v>14.67</v>
      </c>
      <c r="L709" s="8">
        <v>44.39</v>
      </c>
      <c r="N709" s="8">
        <v>0.06</v>
      </c>
      <c r="O709" s="8">
        <v>0.01</v>
      </c>
      <c r="R709" s="8">
        <v>99.01</v>
      </c>
      <c r="AA709" s="9">
        <v>35</v>
      </c>
      <c r="AB709" s="9">
        <v>2712</v>
      </c>
      <c r="AD709" s="9">
        <v>1853</v>
      </c>
      <c r="AL709" s="9">
        <v>1.1000000000000001</v>
      </c>
      <c r="AM709" s="9">
        <v>2.95</v>
      </c>
      <c r="AN709" s="9">
        <v>0.42</v>
      </c>
      <c r="AO709" s="9">
        <v>4.9000000000000004</v>
      </c>
      <c r="AP709" s="9">
        <v>0.61</v>
      </c>
      <c r="BB709" s="9">
        <v>0.05</v>
      </c>
      <c r="BC709" s="9">
        <v>9</v>
      </c>
      <c r="BD709" s="9">
        <v>0.42</v>
      </c>
      <c r="BE709" s="9">
        <v>0.49</v>
      </c>
      <c r="BF709" s="9">
        <v>0.05</v>
      </c>
      <c r="BG709" s="9">
        <v>0.19</v>
      </c>
      <c r="BH709" s="9">
        <v>0.06</v>
      </c>
      <c r="BI709" s="9">
        <v>0.02</v>
      </c>
      <c r="BJ709" s="9">
        <v>7.0000000000000007E-2</v>
      </c>
      <c r="BK709" s="9">
        <v>0.01</v>
      </c>
      <c r="BL709" s="9">
        <v>0.08</v>
      </c>
      <c r="BN709" s="9">
        <v>0.06</v>
      </c>
      <c r="BP709" s="9">
        <v>0.08</v>
      </c>
      <c r="BQ709" s="9">
        <v>0.01</v>
      </c>
      <c r="CB709" s="9">
        <v>0.77</v>
      </c>
      <c r="CD709" s="9">
        <v>0.12</v>
      </c>
      <c r="CE709" s="9">
        <v>0.05</v>
      </c>
    </row>
    <row r="711" spans="1:83">
      <c r="A711" s="7" t="s">
        <v>699</v>
      </c>
      <c r="B711" s="7" t="s">
        <v>698</v>
      </c>
      <c r="D711" s="8">
        <v>44.2</v>
      </c>
      <c r="E711" s="8">
        <v>0.03</v>
      </c>
      <c r="F711" s="8">
        <v>1.76</v>
      </c>
      <c r="J711" s="8">
        <v>7.47</v>
      </c>
      <c r="L711" s="8">
        <v>41.9</v>
      </c>
      <c r="N711" s="8">
        <v>1.58</v>
      </c>
      <c r="O711" s="8">
        <v>0.02</v>
      </c>
      <c r="R711" s="8">
        <v>96.96</v>
      </c>
      <c r="AB711" s="9">
        <v>3600</v>
      </c>
      <c r="AD711" s="9">
        <v>2500</v>
      </c>
      <c r="AL711" s="9">
        <v>0.88</v>
      </c>
      <c r="AM711" s="9">
        <v>11.6</v>
      </c>
      <c r="AN711" s="9">
        <v>0.44</v>
      </c>
      <c r="BD711" s="9">
        <v>0.44700000000000001</v>
      </c>
      <c r="BE711" s="9">
        <v>0.73399999999999999</v>
      </c>
      <c r="BG711" s="9">
        <v>0.28599999999999998</v>
      </c>
      <c r="BH711" s="9">
        <v>0.06</v>
      </c>
      <c r="BI711" s="9">
        <v>1.9E-2</v>
      </c>
      <c r="BP711" s="9">
        <v>6.2E-2</v>
      </c>
      <c r="BQ711" s="9">
        <v>1.2E-2</v>
      </c>
    </row>
    <row r="712" spans="1:83">
      <c r="B712" s="7" t="s">
        <v>663</v>
      </c>
      <c r="D712" s="8">
        <v>44.5</v>
      </c>
      <c r="E712" s="8">
        <v>7.0000000000000007E-2</v>
      </c>
      <c r="F712" s="8">
        <v>2.74</v>
      </c>
      <c r="J712" s="8">
        <v>7.9</v>
      </c>
      <c r="L712" s="8">
        <v>40.9</v>
      </c>
      <c r="N712" s="8">
        <v>2.65</v>
      </c>
      <c r="O712" s="8">
        <v>0.23</v>
      </c>
      <c r="R712" s="8">
        <v>98.99</v>
      </c>
      <c r="AB712" s="9">
        <v>2759</v>
      </c>
      <c r="AD712" s="9">
        <v>2016</v>
      </c>
      <c r="AL712" s="9">
        <v>0.12</v>
      </c>
      <c r="AM712" s="9">
        <v>2.74</v>
      </c>
      <c r="AN712" s="9">
        <v>2.35</v>
      </c>
      <c r="BD712" s="9">
        <v>0.154</v>
      </c>
      <c r="BE712" s="9">
        <v>0.23400000000000001</v>
      </c>
      <c r="BG712" s="9">
        <v>0.22700000000000001</v>
      </c>
      <c r="BH712" s="9">
        <v>0.107</v>
      </c>
      <c r="BI712" s="9">
        <v>4.9000000000000002E-2</v>
      </c>
      <c r="BP712" s="9">
        <v>0.25900000000000001</v>
      </c>
      <c r="BQ712" s="9">
        <v>4.2000000000000003E-2</v>
      </c>
    </row>
    <row r="713" spans="1:83">
      <c r="B713" s="7" t="s">
        <v>697</v>
      </c>
      <c r="D713" s="8">
        <v>45.1</v>
      </c>
      <c r="E713" s="8">
        <v>0.06</v>
      </c>
      <c r="F713" s="8">
        <v>3.12</v>
      </c>
      <c r="J713" s="8">
        <v>7.69</v>
      </c>
      <c r="L713" s="8">
        <v>39.4</v>
      </c>
      <c r="N713" s="8">
        <v>2.74</v>
      </c>
      <c r="O713" s="8">
        <v>0.3</v>
      </c>
      <c r="R713" s="8">
        <v>98.41</v>
      </c>
      <c r="AB713" s="9">
        <v>2607</v>
      </c>
      <c r="AD713" s="9">
        <v>1996</v>
      </c>
      <c r="AM713" s="9">
        <v>3.41</v>
      </c>
      <c r="BD713" s="9">
        <v>8.4000000000000005E-2</v>
      </c>
      <c r="BE713" s="9">
        <v>0.151</v>
      </c>
      <c r="BG713" s="9">
        <v>0.153</v>
      </c>
      <c r="BH713" s="9">
        <v>9.9000000000000005E-2</v>
      </c>
      <c r="BI713" s="9">
        <v>4.3999999999999997E-2</v>
      </c>
      <c r="BP713" s="9">
        <v>0.254</v>
      </c>
      <c r="BQ713" s="9">
        <v>0.04</v>
      </c>
    </row>
    <row r="714" spans="1:83">
      <c r="B714" s="7" t="s">
        <v>662</v>
      </c>
      <c r="D714" s="8">
        <v>44.7</v>
      </c>
      <c r="E714" s="8">
        <v>0.11</v>
      </c>
      <c r="F714" s="8">
        <v>2.91</v>
      </c>
      <c r="J714" s="8">
        <v>7.92</v>
      </c>
      <c r="L714" s="8">
        <v>39.799999999999997</v>
      </c>
      <c r="N714" s="8">
        <v>2.91</v>
      </c>
      <c r="O714" s="8">
        <v>0.28000000000000003</v>
      </c>
      <c r="R714" s="8">
        <v>98.63</v>
      </c>
      <c r="AB714" s="9">
        <v>2430</v>
      </c>
      <c r="AD714" s="9">
        <v>1939</v>
      </c>
      <c r="AL714" s="9">
        <v>0.45</v>
      </c>
      <c r="AM714" s="9">
        <v>8.3699999999999992</v>
      </c>
      <c r="AN714" s="9">
        <v>2.84</v>
      </c>
      <c r="BD714" s="9">
        <v>0.73499999999999999</v>
      </c>
      <c r="BE714" s="9">
        <v>1.1120000000000001</v>
      </c>
      <c r="BG714" s="9">
        <v>0.63100000000000001</v>
      </c>
      <c r="BH714" s="9">
        <v>0.21299999999999999</v>
      </c>
      <c r="BI714" s="9">
        <v>8.5999999999999993E-2</v>
      </c>
      <c r="BP714" s="9">
        <v>0.28599999999999998</v>
      </c>
      <c r="BQ714" s="9">
        <v>4.4999999999999998E-2</v>
      </c>
    </row>
    <row r="715" spans="1:83">
      <c r="B715" s="7" t="s">
        <v>696</v>
      </c>
      <c r="D715" s="8">
        <v>44.6</v>
      </c>
      <c r="E715" s="8">
        <v>7.0000000000000007E-2</v>
      </c>
      <c r="F715" s="8">
        <v>2.72</v>
      </c>
      <c r="J715" s="8">
        <v>7.86</v>
      </c>
      <c r="L715" s="8">
        <v>39.799999999999997</v>
      </c>
      <c r="N715" s="8">
        <v>3.07</v>
      </c>
      <c r="O715" s="8">
        <v>0.33</v>
      </c>
      <c r="R715" s="8">
        <v>98.45</v>
      </c>
      <c r="AB715" s="9">
        <v>2398</v>
      </c>
      <c r="AD715" s="9">
        <v>2049</v>
      </c>
      <c r="AL715" s="9">
        <v>0.18</v>
      </c>
      <c r="AM715" s="9">
        <v>11.3</v>
      </c>
      <c r="AN715" s="9">
        <v>2.77</v>
      </c>
      <c r="BD715" s="9">
        <v>0.69099999999999995</v>
      </c>
      <c r="BE715" s="9">
        <v>1.8440000000000001</v>
      </c>
      <c r="BG715" s="9">
        <v>1.0149999999999999</v>
      </c>
      <c r="BH715" s="9">
        <v>0.247</v>
      </c>
      <c r="BI715" s="9">
        <v>8.6999999999999994E-2</v>
      </c>
      <c r="BP715" s="9">
        <v>0.29499999999999998</v>
      </c>
      <c r="BQ715" s="9">
        <v>4.7E-2</v>
      </c>
    </row>
    <row r="716" spans="1:83">
      <c r="B716" s="7" t="s">
        <v>695</v>
      </c>
      <c r="D716" s="8">
        <v>44.6</v>
      </c>
      <c r="E716" s="8">
        <v>0.08</v>
      </c>
      <c r="F716" s="8">
        <v>2.82</v>
      </c>
      <c r="J716" s="8">
        <v>7.92</v>
      </c>
      <c r="L716" s="8">
        <v>39.5</v>
      </c>
      <c r="N716" s="8">
        <v>2.99</v>
      </c>
      <c r="O716" s="8">
        <v>0.27</v>
      </c>
      <c r="R716" s="8">
        <v>98.18</v>
      </c>
      <c r="AB716" s="9">
        <v>2049</v>
      </c>
      <c r="AD716" s="9">
        <v>2026</v>
      </c>
      <c r="AL716" s="9">
        <v>0.1</v>
      </c>
      <c r="AM716" s="9">
        <v>4.78</v>
      </c>
      <c r="AN716" s="9">
        <v>2.79</v>
      </c>
      <c r="BD716" s="9">
        <v>0.17499999999999999</v>
      </c>
      <c r="BE716" s="9">
        <v>0.36899999999999999</v>
      </c>
      <c r="BG716" s="9">
        <v>0.33600000000000002</v>
      </c>
      <c r="BH716" s="9">
        <v>0.16500000000000001</v>
      </c>
      <c r="BI716" s="9">
        <v>6.8000000000000005E-2</v>
      </c>
      <c r="BP716" s="9">
        <v>0.30199999999999999</v>
      </c>
      <c r="BQ716" s="9">
        <v>4.9000000000000002E-2</v>
      </c>
    </row>
    <row r="717" spans="1:83">
      <c r="B717" s="7" t="s">
        <v>694</v>
      </c>
      <c r="D717" s="8">
        <v>44.5</v>
      </c>
      <c r="E717" s="8">
        <v>0.06</v>
      </c>
      <c r="F717" s="8">
        <v>2.65</v>
      </c>
      <c r="J717" s="8">
        <v>7.94</v>
      </c>
      <c r="L717" s="8">
        <v>40.5</v>
      </c>
      <c r="N717" s="8">
        <v>2.56</v>
      </c>
      <c r="O717" s="8">
        <v>0.31</v>
      </c>
      <c r="R717" s="8">
        <v>98.52</v>
      </c>
      <c r="AB717" s="9">
        <v>2204</v>
      </c>
      <c r="AD717" s="9">
        <v>2111</v>
      </c>
      <c r="AL717" s="9">
        <v>0.04</v>
      </c>
      <c r="AM717" s="9">
        <v>2.48</v>
      </c>
      <c r="AN717" s="9">
        <v>2.11</v>
      </c>
      <c r="BD717" s="9">
        <v>4.8000000000000001E-2</v>
      </c>
      <c r="BE717" s="9">
        <v>0.12</v>
      </c>
      <c r="BG717" s="9">
        <v>0.22800000000000001</v>
      </c>
      <c r="BH717" s="9">
        <v>0.11799999999999999</v>
      </c>
      <c r="BI717" s="9">
        <v>4.9000000000000002E-2</v>
      </c>
      <c r="BP717" s="9">
        <v>0.24</v>
      </c>
      <c r="BQ717" s="9">
        <v>0.04</v>
      </c>
    </row>
    <row r="718" spans="1:83">
      <c r="B718" s="7" t="s">
        <v>693</v>
      </c>
      <c r="D718" s="8">
        <v>44.7</v>
      </c>
      <c r="E718" s="8">
        <v>0.06</v>
      </c>
      <c r="F718" s="8">
        <v>3.42</v>
      </c>
      <c r="J718" s="8">
        <v>7.91</v>
      </c>
      <c r="L718" s="8">
        <v>38.700000000000003</v>
      </c>
      <c r="N718" s="8">
        <v>3.18</v>
      </c>
      <c r="O718" s="8">
        <v>0.34</v>
      </c>
      <c r="R718" s="8">
        <v>98.31</v>
      </c>
      <c r="AB718" s="9">
        <v>2886</v>
      </c>
      <c r="AD718" s="9">
        <v>1994</v>
      </c>
      <c r="AL718" s="9">
        <v>7.0000000000000007E-2</v>
      </c>
      <c r="AM718" s="9">
        <v>1.32</v>
      </c>
      <c r="AN718" s="9">
        <v>2.82</v>
      </c>
      <c r="BD718" s="9">
        <v>5.5E-2</v>
      </c>
      <c r="BE718" s="9">
        <v>1.4999999999999999E-2</v>
      </c>
      <c r="BG718" s="9">
        <v>0.14399999999999999</v>
      </c>
      <c r="BH718" s="9">
        <v>0.122</v>
      </c>
      <c r="BI718" s="9">
        <v>5.5E-2</v>
      </c>
      <c r="BP718" s="9">
        <v>0.31</v>
      </c>
      <c r="BQ718" s="9">
        <v>0.05</v>
      </c>
    </row>
    <row r="719" spans="1:83">
      <c r="B719" s="7" t="s">
        <v>692</v>
      </c>
      <c r="D719" s="8">
        <v>44.7</v>
      </c>
      <c r="E719" s="8">
        <v>7.0000000000000007E-2</v>
      </c>
      <c r="F719" s="8">
        <v>2.95</v>
      </c>
      <c r="J719" s="8">
        <v>7.98</v>
      </c>
      <c r="L719" s="8">
        <v>39.5</v>
      </c>
      <c r="N719" s="8">
        <v>2.88</v>
      </c>
      <c r="O719" s="8">
        <v>0.33</v>
      </c>
      <c r="R719" s="8">
        <v>98.41</v>
      </c>
      <c r="AB719" s="9">
        <v>2319</v>
      </c>
      <c r="AD719" s="9">
        <v>2044</v>
      </c>
      <c r="AL719" s="9">
        <v>0.06</v>
      </c>
      <c r="AM719" s="9">
        <v>6.83</v>
      </c>
      <c r="AN719" s="9">
        <v>2.69</v>
      </c>
      <c r="BD719" s="9">
        <v>0.48899999999999999</v>
      </c>
      <c r="BE719" s="9">
        <v>0.91600000000000004</v>
      </c>
      <c r="BG719" s="9">
        <v>0.435</v>
      </c>
      <c r="BH719" s="9">
        <v>0.161</v>
      </c>
      <c r="BI719" s="9">
        <v>6.7000000000000004E-2</v>
      </c>
      <c r="BP719" s="9">
        <v>0.29599999999999999</v>
      </c>
      <c r="BQ719" s="9">
        <v>4.8000000000000001E-2</v>
      </c>
    </row>
    <row r="720" spans="1:83">
      <c r="B720" s="7" t="s">
        <v>691</v>
      </c>
      <c r="AL720" s="9">
        <v>0.08</v>
      </c>
      <c r="AM720" s="9">
        <v>2.1800000000000002</v>
      </c>
      <c r="AN720" s="9">
        <v>2.06</v>
      </c>
      <c r="BD720" s="9">
        <v>7.2999999999999995E-2</v>
      </c>
      <c r="BE720" s="9">
        <v>7.4999999999999997E-2</v>
      </c>
      <c r="BG720" s="9">
        <v>0.21</v>
      </c>
      <c r="BH720" s="9">
        <v>0.11600000000000001</v>
      </c>
      <c r="BI720" s="9">
        <v>4.9000000000000002E-2</v>
      </c>
      <c r="BP720" s="9">
        <v>0.23</v>
      </c>
      <c r="BQ720" s="9">
        <v>3.7999999999999999E-2</v>
      </c>
    </row>
    <row r="721" spans="1:69">
      <c r="B721" s="7" t="s">
        <v>690</v>
      </c>
      <c r="AL721" s="9">
        <v>7.0000000000000007E-2</v>
      </c>
      <c r="AM721" s="9">
        <v>3.18</v>
      </c>
      <c r="AN721" s="9">
        <v>2.4500000000000002</v>
      </c>
      <c r="BD721" s="9">
        <v>4.8000000000000001E-2</v>
      </c>
      <c r="BE721" s="9">
        <v>7.8E-2</v>
      </c>
      <c r="BG721" s="9">
        <v>0.20300000000000001</v>
      </c>
      <c r="BH721" s="9">
        <v>0.13</v>
      </c>
      <c r="BI721" s="9">
        <v>5.5E-2</v>
      </c>
      <c r="BP721" s="9">
        <v>0.26900000000000002</v>
      </c>
      <c r="BQ721" s="9">
        <v>4.2999999999999997E-2</v>
      </c>
    </row>
    <row r="722" spans="1:69">
      <c r="B722" s="7" t="s">
        <v>689</v>
      </c>
      <c r="D722" s="8">
        <v>45.6</v>
      </c>
      <c r="E722" s="8">
        <v>0.04</v>
      </c>
      <c r="F722" s="8">
        <v>2.67</v>
      </c>
      <c r="J722" s="8">
        <v>7.77</v>
      </c>
      <c r="L722" s="8">
        <v>39.299999999999997</v>
      </c>
      <c r="N722" s="8">
        <v>2.71</v>
      </c>
      <c r="O722" s="8">
        <v>0.26</v>
      </c>
      <c r="R722" s="8">
        <v>98.35</v>
      </c>
      <c r="AB722" s="9">
        <v>2447</v>
      </c>
      <c r="AD722" s="9">
        <v>2030</v>
      </c>
      <c r="AL722" s="9">
        <v>0.04</v>
      </c>
      <c r="AM722" s="9">
        <v>0.55000000000000004</v>
      </c>
      <c r="AN722" s="9">
        <v>1.72</v>
      </c>
      <c r="BD722" s="9">
        <v>4.1000000000000002E-2</v>
      </c>
      <c r="BE722" s="9">
        <v>1.4999999999999999E-2</v>
      </c>
      <c r="BG722" s="9">
        <v>4.9000000000000002E-2</v>
      </c>
      <c r="BH722" s="9">
        <v>4.7E-2</v>
      </c>
      <c r="BI722" s="9">
        <v>2.1999999999999999E-2</v>
      </c>
      <c r="BP722" s="9">
        <v>0.219</v>
      </c>
      <c r="BQ722" s="9">
        <v>3.5999999999999997E-2</v>
      </c>
    </row>
    <row r="723" spans="1:69">
      <c r="B723" s="7" t="s">
        <v>688</v>
      </c>
      <c r="D723" s="8">
        <v>44.3</v>
      </c>
      <c r="E723" s="8">
        <v>0.06</v>
      </c>
      <c r="F723" s="8">
        <v>2.57</v>
      </c>
      <c r="J723" s="8">
        <v>8</v>
      </c>
      <c r="L723" s="8">
        <v>40.4</v>
      </c>
      <c r="N723" s="8">
        <v>2.67</v>
      </c>
      <c r="O723" s="8">
        <v>0.33</v>
      </c>
      <c r="R723" s="8">
        <v>98.33</v>
      </c>
      <c r="AB723" s="9">
        <v>2010</v>
      </c>
      <c r="AD723" s="9">
        <v>2126</v>
      </c>
      <c r="AL723" s="9">
        <v>0.1</v>
      </c>
      <c r="AM723" s="9">
        <v>1.42</v>
      </c>
      <c r="AN723" s="9">
        <v>2.4900000000000002</v>
      </c>
      <c r="BD723" s="9">
        <v>5.8999999999999997E-2</v>
      </c>
      <c r="BE723" s="9">
        <v>0.109</v>
      </c>
      <c r="BG723" s="9">
        <v>0.20100000000000001</v>
      </c>
      <c r="BH723" s="9">
        <v>0.126</v>
      </c>
      <c r="BI723" s="9">
        <v>5.5E-2</v>
      </c>
      <c r="BP723" s="9">
        <v>0.27500000000000002</v>
      </c>
      <c r="BQ723" s="9">
        <v>4.4999999999999998E-2</v>
      </c>
    </row>
    <row r="724" spans="1:69">
      <c r="B724" s="7" t="s">
        <v>687</v>
      </c>
      <c r="D724" s="8">
        <v>44.2</v>
      </c>
      <c r="E724" s="8">
        <v>0.06</v>
      </c>
      <c r="F724" s="8">
        <v>2.5499999999999998</v>
      </c>
      <c r="J724" s="8">
        <v>7.98</v>
      </c>
      <c r="L724" s="8">
        <v>40.4</v>
      </c>
      <c r="N724" s="8">
        <v>2.66</v>
      </c>
      <c r="O724" s="8">
        <v>0.27</v>
      </c>
      <c r="R724" s="8">
        <v>98.12</v>
      </c>
      <c r="AB724" s="9">
        <v>2134</v>
      </c>
      <c r="AD724" s="9">
        <v>2136</v>
      </c>
      <c r="AL724" s="9">
        <v>0.02</v>
      </c>
      <c r="AM724" s="9">
        <v>3.08</v>
      </c>
      <c r="AN724" s="9">
        <v>2.38</v>
      </c>
      <c r="BD724" s="9">
        <v>0.123</v>
      </c>
      <c r="BE724" s="9">
        <v>0.16900000000000001</v>
      </c>
      <c r="BG724" s="9">
        <v>0.23499999999999999</v>
      </c>
      <c r="BH724" s="9">
        <v>0.13100000000000001</v>
      </c>
      <c r="BI724" s="9">
        <v>5.5E-2</v>
      </c>
      <c r="BP724" s="9">
        <v>0.26800000000000002</v>
      </c>
      <c r="BQ724" s="9">
        <v>4.3999999999999997E-2</v>
      </c>
    </row>
    <row r="727" spans="1:69">
      <c r="A727" s="7" t="s">
        <v>686</v>
      </c>
      <c r="B727" s="7" t="s">
        <v>685</v>
      </c>
      <c r="F727" s="8">
        <v>2.13</v>
      </c>
      <c r="L727" s="8">
        <v>43.43</v>
      </c>
      <c r="R727" s="8">
        <v>45.56</v>
      </c>
      <c r="AD727" s="9">
        <v>2279</v>
      </c>
    </row>
    <row r="728" spans="1:69">
      <c r="B728" s="7" t="s">
        <v>684</v>
      </c>
      <c r="F728" s="8">
        <v>2.88</v>
      </c>
      <c r="L728" s="8">
        <v>43.45</v>
      </c>
      <c r="R728" s="8">
        <v>46.33</v>
      </c>
      <c r="AD728" s="9">
        <v>2276</v>
      </c>
    </row>
    <row r="729" spans="1:69">
      <c r="B729" s="7" t="s">
        <v>683</v>
      </c>
      <c r="F729" s="8">
        <v>1.31</v>
      </c>
      <c r="L729" s="8">
        <v>43.97</v>
      </c>
      <c r="R729" s="8">
        <v>45.28</v>
      </c>
      <c r="AD729" s="9">
        <v>2425</v>
      </c>
    </row>
    <row r="730" spans="1:69">
      <c r="B730" s="7" t="s">
        <v>682</v>
      </c>
      <c r="F730" s="8">
        <v>1.38</v>
      </c>
      <c r="L730" s="8">
        <v>43.67</v>
      </c>
      <c r="R730" s="8">
        <v>45.05</v>
      </c>
      <c r="AD730" s="9">
        <v>3360</v>
      </c>
    </row>
    <row r="731" spans="1:69">
      <c r="B731" s="7" t="s">
        <v>681</v>
      </c>
      <c r="F731" s="8">
        <v>0.86</v>
      </c>
      <c r="L731" s="8">
        <v>46.08</v>
      </c>
      <c r="R731" s="8">
        <v>46.94</v>
      </c>
      <c r="AD731" s="9">
        <v>2530</v>
      </c>
    </row>
    <row r="732" spans="1:69">
      <c r="B732" s="7" t="s">
        <v>680</v>
      </c>
      <c r="D732" s="8">
        <v>42.4</v>
      </c>
      <c r="E732" s="8">
        <v>0.32</v>
      </c>
      <c r="F732" s="8">
        <v>2.44</v>
      </c>
      <c r="G732" s="8">
        <v>0.35</v>
      </c>
      <c r="J732" s="8">
        <v>8.5</v>
      </c>
      <c r="L732" s="8">
        <v>39.81</v>
      </c>
      <c r="N732" s="8">
        <v>3.71</v>
      </c>
      <c r="O732" s="8">
        <v>0.44</v>
      </c>
      <c r="R732" s="8">
        <v>97.97</v>
      </c>
      <c r="AD732" s="9">
        <v>2090</v>
      </c>
    </row>
    <row r="733" spans="1:69">
      <c r="B733" s="7" t="s">
        <v>679</v>
      </c>
      <c r="F733" s="8">
        <v>0.98</v>
      </c>
      <c r="L733" s="8">
        <v>40.909999999999997</v>
      </c>
      <c r="R733" s="8">
        <v>41.89</v>
      </c>
      <c r="AD733" s="9">
        <v>2135</v>
      </c>
    </row>
    <row r="734" spans="1:69">
      <c r="B734" s="7" t="s">
        <v>678</v>
      </c>
      <c r="F734" s="8">
        <v>0.77</v>
      </c>
      <c r="L734" s="8">
        <v>43.97</v>
      </c>
      <c r="R734" s="8">
        <v>44.74</v>
      </c>
      <c r="AD734" s="9">
        <v>2361</v>
      </c>
    </row>
    <row r="735" spans="1:69">
      <c r="B735" s="7" t="s">
        <v>677</v>
      </c>
      <c r="F735" s="8">
        <v>2.12</v>
      </c>
      <c r="L735" s="8">
        <v>42.22</v>
      </c>
      <c r="R735" s="8">
        <v>44.34</v>
      </c>
      <c r="AD735" s="9">
        <v>2173</v>
      </c>
    </row>
    <row r="736" spans="1:69">
      <c r="B736" s="7" t="s">
        <v>676</v>
      </c>
      <c r="F736" s="8">
        <v>4.0599999999999996</v>
      </c>
      <c r="L736" s="8">
        <v>39.08</v>
      </c>
      <c r="R736" s="8">
        <v>43.14</v>
      </c>
      <c r="AD736" s="9">
        <v>1921</v>
      </c>
    </row>
    <row r="737" spans="1:83">
      <c r="B737" s="7" t="s">
        <v>675</v>
      </c>
      <c r="F737" s="8">
        <v>0.94</v>
      </c>
      <c r="L737" s="8">
        <v>45.43</v>
      </c>
      <c r="R737" s="8">
        <v>46.37</v>
      </c>
      <c r="AD737" s="9">
        <v>2351</v>
      </c>
    </row>
    <row r="738" spans="1:83">
      <c r="B738" s="7" t="s">
        <v>674</v>
      </c>
      <c r="F738" s="8">
        <v>1.19</v>
      </c>
      <c r="L738" s="8">
        <v>44.89</v>
      </c>
      <c r="R738" s="8">
        <v>46.08</v>
      </c>
      <c r="AD738" s="9">
        <v>2238</v>
      </c>
    </row>
    <row r="739" spans="1:83">
      <c r="B739" s="7" t="s">
        <v>673</v>
      </c>
      <c r="F739" s="8">
        <v>1.45</v>
      </c>
      <c r="L739" s="8">
        <v>42.72</v>
      </c>
      <c r="R739" s="8">
        <v>44.17</v>
      </c>
      <c r="AD739" s="9">
        <v>2115</v>
      </c>
    </row>
    <row r="740" spans="1:83">
      <c r="B740" s="7" t="s">
        <v>672</v>
      </c>
      <c r="D740" s="8">
        <v>45.1</v>
      </c>
      <c r="E740" s="8">
        <v>0.11</v>
      </c>
      <c r="F740" s="8">
        <v>3.13</v>
      </c>
      <c r="G740" s="8">
        <v>0.44</v>
      </c>
      <c r="J740" s="8">
        <v>7.59</v>
      </c>
      <c r="L740" s="8">
        <v>39.89</v>
      </c>
      <c r="M740" s="8">
        <v>0.27</v>
      </c>
      <c r="N740" s="8">
        <v>2.48</v>
      </c>
      <c r="O740" s="8">
        <v>0.24</v>
      </c>
      <c r="R740" s="8">
        <v>99.25</v>
      </c>
      <c r="S740" s="9">
        <v>1.35</v>
      </c>
      <c r="Z740" s="9">
        <v>14.2</v>
      </c>
      <c r="AA740" s="9">
        <v>67.599999999999994</v>
      </c>
      <c r="AD740" s="9">
        <v>2093</v>
      </c>
      <c r="AL740" s="9">
        <v>0.23400000000000001</v>
      </c>
      <c r="AM740" s="9">
        <v>8.51</v>
      </c>
      <c r="AN740" s="9">
        <v>3.22</v>
      </c>
      <c r="AO740" s="9">
        <v>5.33</v>
      </c>
      <c r="AP740" s="9">
        <v>0.17799999999999999</v>
      </c>
      <c r="BC740" s="9">
        <v>1.87</v>
      </c>
      <c r="BD740" s="9">
        <v>0.17</v>
      </c>
      <c r="BE740" s="9">
        <v>0.53600000000000003</v>
      </c>
      <c r="BG740" s="9">
        <v>0.55600000000000005</v>
      </c>
      <c r="BH740" s="9">
        <v>0.218</v>
      </c>
      <c r="BI740" s="9">
        <v>9.4E-2</v>
      </c>
      <c r="BJ740" s="9">
        <v>0.36299999999999999</v>
      </c>
      <c r="BL740" s="9">
        <v>0.47699999999999998</v>
      </c>
      <c r="BN740" s="9">
        <v>0.33500000000000002</v>
      </c>
      <c r="BP740" s="9">
        <v>0.32500000000000001</v>
      </c>
      <c r="BQ740" s="9">
        <v>5.1999999999999998E-2</v>
      </c>
      <c r="BS740" s="9">
        <v>1.2800000000000001E-2</v>
      </c>
      <c r="CB740" s="9">
        <v>9.1999999999999998E-2</v>
      </c>
      <c r="CD740" s="9">
        <v>1.2E-2</v>
      </c>
      <c r="CE740" s="9">
        <v>4.1000000000000003E-3</v>
      </c>
    </row>
    <row r="741" spans="1:83">
      <c r="B741" s="7" t="s">
        <v>671</v>
      </c>
      <c r="D741" s="8">
        <v>44.1</v>
      </c>
      <c r="E741" s="8">
        <v>0.83</v>
      </c>
      <c r="F741" s="8">
        <v>2.83</v>
      </c>
      <c r="G741" s="8">
        <v>0.38</v>
      </c>
      <c r="J741" s="8">
        <v>8.5</v>
      </c>
      <c r="L741" s="8">
        <v>36.11</v>
      </c>
      <c r="N741" s="8">
        <v>2.6</v>
      </c>
      <c r="O741" s="8">
        <v>0.39</v>
      </c>
      <c r="R741" s="8">
        <v>95.74</v>
      </c>
      <c r="AD741" s="9">
        <v>2110</v>
      </c>
    </row>
    <row r="742" spans="1:83">
      <c r="B742" s="7" t="s">
        <v>670</v>
      </c>
      <c r="D742" s="8">
        <v>44</v>
      </c>
      <c r="E742" s="8">
        <v>0.12</v>
      </c>
      <c r="F742" s="8">
        <v>1.66</v>
      </c>
      <c r="G742" s="8">
        <v>0.47</v>
      </c>
      <c r="J742" s="8">
        <v>9.8000000000000007</v>
      </c>
      <c r="L742" s="8">
        <v>42.41</v>
      </c>
      <c r="N742" s="8">
        <v>1.2</v>
      </c>
      <c r="O742" s="8">
        <v>0.1</v>
      </c>
      <c r="R742" s="8">
        <v>99.76</v>
      </c>
      <c r="AD742" s="9">
        <v>2400</v>
      </c>
    </row>
    <row r="743" spans="1:83">
      <c r="B743" s="7" t="s">
        <v>669</v>
      </c>
      <c r="F743" s="8">
        <v>0.91</v>
      </c>
      <c r="L743" s="8">
        <v>41.42</v>
      </c>
      <c r="R743" s="8">
        <v>42.33</v>
      </c>
      <c r="AD743" s="9">
        <v>2197</v>
      </c>
    </row>
    <row r="744" spans="1:83">
      <c r="B744" s="7" t="s">
        <v>668</v>
      </c>
      <c r="F744" s="8">
        <v>1.21</v>
      </c>
      <c r="L744" s="8">
        <v>41.88</v>
      </c>
      <c r="R744" s="8">
        <v>43.09</v>
      </c>
      <c r="AD744" s="9">
        <v>2144</v>
      </c>
    </row>
    <row r="745" spans="1:83">
      <c r="B745" s="7" t="s">
        <v>667</v>
      </c>
      <c r="F745" s="8">
        <v>1.44</v>
      </c>
      <c r="L745" s="8">
        <v>42.71</v>
      </c>
      <c r="R745" s="8">
        <v>44.15</v>
      </c>
      <c r="AD745" s="9">
        <v>2204</v>
      </c>
    </row>
    <row r="746" spans="1:83">
      <c r="B746" s="7" t="s">
        <v>666</v>
      </c>
      <c r="F746" s="8">
        <v>2.59</v>
      </c>
      <c r="L746" s="8">
        <v>38.42</v>
      </c>
      <c r="R746" s="8">
        <v>41.01</v>
      </c>
      <c r="AD746" s="9">
        <v>1982</v>
      </c>
    </row>
    <row r="747" spans="1:83">
      <c r="B747" s="7" t="s">
        <v>665</v>
      </c>
      <c r="F747" s="8">
        <v>1.27</v>
      </c>
      <c r="L747" s="8">
        <v>45.62</v>
      </c>
      <c r="R747" s="8">
        <v>46.89</v>
      </c>
      <c r="AD747" s="9">
        <v>2447</v>
      </c>
    </row>
    <row r="748" spans="1:83">
      <c r="B748" s="7" t="s">
        <v>664</v>
      </c>
      <c r="D748" s="8">
        <v>44.12</v>
      </c>
      <c r="E748" s="8">
        <v>0.02</v>
      </c>
      <c r="F748" s="8">
        <v>1.27</v>
      </c>
      <c r="G748" s="8">
        <v>0.46</v>
      </c>
      <c r="J748" s="8">
        <v>7.86</v>
      </c>
      <c r="L748" s="8">
        <v>44.54</v>
      </c>
      <c r="M748" s="8">
        <v>0.31</v>
      </c>
      <c r="N748" s="8">
        <v>0.87</v>
      </c>
      <c r="O748" s="8">
        <v>7.0000000000000007E-2</v>
      </c>
      <c r="R748" s="8">
        <v>99.52</v>
      </c>
      <c r="S748" s="9">
        <v>1.1200000000000001</v>
      </c>
      <c r="Z748" s="9">
        <v>10.1</v>
      </c>
      <c r="AA748" s="9">
        <v>37.700000000000003</v>
      </c>
      <c r="AD748" s="9">
        <v>2400</v>
      </c>
      <c r="AL748" s="9">
        <v>6.9000000000000006E-2</v>
      </c>
      <c r="AM748" s="9">
        <v>5.56</v>
      </c>
      <c r="AN748" s="9">
        <v>0.68</v>
      </c>
      <c r="AO748" s="9">
        <v>2.77</v>
      </c>
      <c r="AP748" s="9">
        <v>0.219</v>
      </c>
      <c r="BC748" s="9">
        <v>0.50600000000000001</v>
      </c>
      <c r="BD748" s="9">
        <v>0.26200000000000001</v>
      </c>
      <c r="BE748" s="9">
        <v>0.57699999999999996</v>
      </c>
      <c r="BG748" s="9">
        <v>0.40300000000000002</v>
      </c>
      <c r="BH748" s="9">
        <v>0.114</v>
      </c>
      <c r="BI748" s="9">
        <v>0.04</v>
      </c>
      <c r="BJ748" s="9">
        <v>0.124</v>
      </c>
      <c r="BL748" s="9">
        <v>0.115</v>
      </c>
      <c r="BN748" s="9">
        <v>6.8699999999999997E-2</v>
      </c>
      <c r="BP748" s="9">
        <v>7.2999999999999995E-2</v>
      </c>
      <c r="BQ748" s="9">
        <v>1.2200000000000001E-2</v>
      </c>
      <c r="BS748" s="9">
        <v>1.29E-2</v>
      </c>
      <c r="CB748" s="9">
        <v>2.12</v>
      </c>
      <c r="CD748" s="9">
        <v>3.2000000000000001E-2</v>
      </c>
      <c r="CE748" s="9">
        <v>0.01</v>
      </c>
    </row>
    <row r="749" spans="1:83">
      <c r="B749" s="7" t="s">
        <v>663</v>
      </c>
      <c r="F749" s="8">
        <v>2.74</v>
      </c>
      <c r="L749" s="8">
        <v>40.89</v>
      </c>
      <c r="R749" s="8">
        <v>43.63</v>
      </c>
      <c r="AD749" s="9">
        <v>2016</v>
      </c>
    </row>
    <row r="750" spans="1:83">
      <c r="B750" s="7" t="s">
        <v>662</v>
      </c>
      <c r="F750" s="8">
        <v>2.91</v>
      </c>
      <c r="L750" s="8">
        <v>39.840000000000003</v>
      </c>
      <c r="R750" s="8">
        <v>42.75</v>
      </c>
      <c r="AD750" s="9">
        <v>1939</v>
      </c>
    </row>
    <row r="752" spans="1:83">
      <c r="A752" s="7" t="s">
        <v>661</v>
      </c>
      <c r="B752" s="7" t="s">
        <v>660</v>
      </c>
      <c r="D752" s="8">
        <v>43.5</v>
      </c>
      <c r="E752" s="8">
        <v>0.03</v>
      </c>
      <c r="F752" s="8">
        <v>0.9</v>
      </c>
      <c r="J752" s="8">
        <v>8.6</v>
      </c>
      <c r="L752" s="8">
        <v>45.4</v>
      </c>
      <c r="N752" s="8">
        <v>0.8</v>
      </c>
      <c r="O752" s="8">
        <v>0.1</v>
      </c>
      <c r="R752" s="8">
        <v>99.33</v>
      </c>
    </row>
    <row r="753" spans="1:69">
      <c r="B753" s="7" t="s">
        <v>659</v>
      </c>
      <c r="D753" s="8">
        <v>45.6</v>
      </c>
      <c r="E753" s="8">
        <v>7.0000000000000007E-2</v>
      </c>
      <c r="F753" s="8">
        <v>2.4</v>
      </c>
      <c r="J753" s="8">
        <v>7.2</v>
      </c>
      <c r="L753" s="8">
        <v>40.6</v>
      </c>
      <c r="N753" s="8">
        <v>3</v>
      </c>
      <c r="O753" s="8">
        <v>0.2</v>
      </c>
      <c r="R753" s="8">
        <v>99.07</v>
      </c>
    </row>
    <row r="754" spans="1:69">
      <c r="B754" s="7" t="s">
        <v>658</v>
      </c>
      <c r="D754" s="8">
        <v>45.7</v>
      </c>
      <c r="E754" s="8">
        <v>0.09</v>
      </c>
      <c r="F754" s="8">
        <v>4.0999999999999996</v>
      </c>
      <c r="J754" s="8">
        <v>8</v>
      </c>
      <c r="L754" s="8">
        <v>38.299999999999997</v>
      </c>
      <c r="N754" s="8">
        <v>2.9</v>
      </c>
      <c r="O754" s="8">
        <v>0.2</v>
      </c>
      <c r="R754" s="8">
        <v>99.29</v>
      </c>
    </row>
    <row r="755" spans="1:69">
      <c r="B755" s="7" t="s">
        <v>657</v>
      </c>
      <c r="D755" s="8">
        <v>45.3</v>
      </c>
      <c r="E755" s="8">
        <v>0.03</v>
      </c>
      <c r="F755" s="8">
        <v>1</v>
      </c>
      <c r="J755" s="8">
        <v>7.6</v>
      </c>
      <c r="L755" s="8">
        <v>44.2</v>
      </c>
      <c r="N755" s="8">
        <v>0.8</v>
      </c>
      <c r="O755" s="8">
        <v>0.1</v>
      </c>
      <c r="R755" s="8">
        <v>99.03</v>
      </c>
    </row>
    <row r="756" spans="1:69">
      <c r="B756" s="7" t="s">
        <v>656</v>
      </c>
      <c r="D756" s="8">
        <v>44.8</v>
      </c>
      <c r="E756" s="8">
        <v>0.01</v>
      </c>
      <c r="F756" s="8">
        <v>1</v>
      </c>
      <c r="J756" s="8">
        <v>7.5</v>
      </c>
      <c r="L756" s="8">
        <v>44.9</v>
      </c>
      <c r="N756" s="8">
        <v>0.7</v>
      </c>
      <c r="O756" s="8">
        <v>0.03</v>
      </c>
      <c r="R756" s="8">
        <v>98.94</v>
      </c>
    </row>
    <row r="758" spans="1:69">
      <c r="A758" s="7" t="s">
        <v>655</v>
      </c>
      <c r="B758" s="7">
        <v>2905</v>
      </c>
      <c r="D758" s="8">
        <v>45.1</v>
      </c>
      <c r="E758" s="8">
        <v>0.11</v>
      </c>
      <c r="F758" s="8">
        <v>3.13</v>
      </c>
      <c r="J758" s="8">
        <v>7.59</v>
      </c>
      <c r="L758" s="8">
        <v>39.89</v>
      </c>
      <c r="N758" s="8">
        <v>0.6</v>
      </c>
      <c r="O758" s="8">
        <v>0.24</v>
      </c>
      <c r="R758" s="8">
        <v>96.66</v>
      </c>
      <c r="S758" s="9">
        <v>1.35</v>
      </c>
      <c r="AL758" s="9">
        <v>0.23400000000000001</v>
      </c>
      <c r="AM758" s="9">
        <v>8.51</v>
      </c>
      <c r="AN758" s="9">
        <v>3.22</v>
      </c>
      <c r="BD758" s="9">
        <v>0.17</v>
      </c>
      <c r="BE758" s="9">
        <v>0.53600000000000003</v>
      </c>
      <c r="BG758" s="9">
        <v>0.55600000000000005</v>
      </c>
      <c r="BH758" s="9">
        <v>0.218</v>
      </c>
      <c r="BI758" s="9">
        <v>9.4E-2</v>
      </c>
      <c r="BP758" s="9">
        <v>0.32500000000000001</v>
      </c>
      <c r="BQ758" s="9">
        <v>5.1999999999999998E-2</v>
      </c>
    </row>
    <row r="759" spans="1:69">
      <c r="B759" s="7" t="s">
        <v>654</v>
      </c>
      <c r="D759" s="8">
        <v>44.12</v>
      </c>
      <c r="E759" s="8">
        <v>0.05</v>
      </c>
      <c r="F759" s="8">
        <v>1.27</v>
      </c>
      <c r="J759" s="8">
        <v>7.86</v>
      </c>
      <c r="L759" s="8">
        <v>44.54</v>
      </c>
      <c r="N759" s="8">
        <v>0.87</v>
      </c>
      <c r="O759" s="8">
        <v>7.0000000000000007E-2</v>
      </c>
      <c r="R759" s="8">
        <v>98.78</v>
      </c>
      <c r="S759" s="9">
        <v>1.1200000000000001</v>
      </c>
      <c r="AL759" s="9">
        <v>6.9000000000000006E-2</v>
      </c>
      <c r="AM759" s="9">
        <v>5.56</v>
      </c>
      <c r="AN759" s="9">
        <v>0.68</v>
      </c>
      <c r="BD759" s="9">
        <v>24.8</v>
      </c>
      <c r="BH759" s="9">
        <v>3.44</v>
      </c>
      <c r="BP759" s="9">
        <v>0.45</v>
      </c>
    </row>
    <row r="761" spans="1:69">
      <c r="A761" s="7" t="s">
        <v>653</v>
      </c>
      <c r="B761" s="7" t="s">
        <v>652</v>
      </c>
      <c r="F761" s="8">
        <v>1.87</v>
      </c>
    </row>
    <row r="762" spans="1:69">
      <c r="B762" s="7" t="s">
        <v>651</v>
      </c>
      <c r="F762" s="8">
        <v>2.34</v>
      </c>
    </row>
    <row r="763" spans="1:69">
      <c r="B763" s="7" t="s">
        <v>650</v>
      </c>
      <c r="F763" s="8">
        <v>2.2400000000000002</v>
      </c>
    </row>
    <row r="764" spans="1:69">
      <c r="B764" s="7" t="s">
        <v>649</v>
      </c>
      <c r="F764" s="8">
        <v>1.87</v>
      </c>
    </row>
    <row r="765" spans="1:69">
      <c r="B765" s="7" t="s">
        <v>648</v>
      </c>
      <c r="F765" s="8">
        <v>3.55</v>
      </c>
    </row>
    <row r="767" spans="1:69">
      <c r="A767" s="7" t="s">
        <v>647</v>
      </c>
      <c r="B767" s="7" t="s">
        <v>646</v>
      </c>
      <c r="D767" s="8">
        <v>44.205298013245034</v>
      </c>
      <c r="E767" s="8">
        <v>1.1037527593818987E-2</v>
      </c>
      <c r="F767" s="8">
        <v>1.3134657836644594</v>
      </c>
      <c r="J767" s="8">
        <v>6.9205298013245056</v>
      </c>
      <c r="L767" s="8">
        <v>46.644591611479036</v>
      </c>
      <c r="N767" s="8">
        <v>0.54083885209713034</v>
      </c>
      <c r="O767" s="8">
        <v>9.9337748344370883E-2</v>
      </c>
      <c r="R767" s="8">
        <v>99.735099337748352</v>
      </c>
      <c r="AB767" s="9">
        <v>1936</v>
      </c>
      <c r="AC767" s="9">
        <v>100</v>
      </c>
      <c r="AD767" s="9">
        <v>2226</v>
      </c>
    </row>
    <row r="768" spans="1:69">
      <c r="B768" s="7" t="s">
        <v>645</v>
      </c>
      <c r="D768" s="8">
        <v>45.821823204419893</v>
      </c>
      <c r="E768" s="8">
        <v>2.3020257826887661E-2</v>
      </c>
      <c r="F768" s="8">
        <v>0.58701657458563539</v>
      </c>
      <c r="J768" s="8">
        <v>7.0787292817679557</v>
      </c>
      <c r="L768" s="8">
        <v>45.465009208103133</v>
      </c>
      <c r="N768" s="8">
        <v>0.5524861878453039</v>
      </c>
      <c r="O768" s="8">
        <v>9.2081031307550645E-2</v>
      </c>
      <c r="R768" s="8">
        <v>99.620165745856355</v>
      </c>
      <c r="AB768" s="9">
        <v>1787</v>
      </c>
      <c r="AC768" s="9">
        <v>91</v>
      </c>
      <c r="AD768" s="9">
        <v>1875</v>
      </c>
    </row>
    <row r="769" spans="1:55">
      <c r="B769" s="7" t="s">
        <v>644</v>
      </c>
      <c r="D769" s="8">
        <v>44.871230464450811</v>
      </c>
      <c r="F769" s="8">
        <v>0.45124367158265466</v>
      </c>
      <c r="J769" s="8">
        <v>6.7136253576931537</v>
      </c>
      <c r="L769" s="8">
        <v>47.358573629760073</v>
      </c>
      <c r="N769" s="8">
        <v>0.38520801232665641</v>
      </c>
      <c r="O769" s="8">
        <v>5.5029716046665199E-2</v>
      </c>
      <c r="R769" s="8">
        <v>99.834910851860045</v>
      </c>
      <c r="AB769" s="9">
        <v>2385</v>
      </c>
      <c r="AC769" s="9">
        <v>103</v>
      </c>
      <c r="AD769" s="9">
        <v>2220</v>
      </c>
    </row>
    <row r="770" spans="1:55">
      <c r="B770" s="7" t="s">
        <v>643</v>
      </c>
      <c r="D770" s="8">
        <v>46.531506849315072</v>
      </c>
      <c r="E770" s="8">
        <v>2.1917808219178082E-2</v>
      </c>
      <c r="F770" s="8">
        <v>1.3260273972602741</v>
      </c>
      <c r="J770" s="8">
        <v>7.0794520547945208</v>
      </c>
      <c r="L770" s="8">
        <v>43.802739726027397</v>
      </c>
      <c r="N770" s="8">
        <v>0.89863013698630134</v>
      </c>
      <c r="O770" s="8">
        <v>4.3835616438356165E-2</v>
      </c>
      <c r="R770" s="8">
        <v>99.704109589041082</v>
      </c>
      <c r="AB770" s="9">
        <v>2715</v>
      </c>
      <c r="AC770" s="9">
        <v>90</v>
      </c>
      <c r="AD770" s="9">
        <v>2100</v>
      </c>
    </row>
    <row r="771" spans="1:55">
      <c r="B771" s="7" t="s">
        <v>642</v>
      </c>
      <c r="D771" s="8">
        <v>47.378175079036303</v>
      </c>
      <c r="E771" s="8">
        <v>4.360623569170391E-2</v>
      </c>
      <c r="F771" s="8">
        <v>1.3735964242886731</v>
      </c>
      <c r="J771" s="8">
        <v>6.4428213234492535</v>
      </c>
      <c r="L771" s="8">
        <v>43.671645045241469</v>
      </c>
      <c r="N771" s="8">
        <v>0.77401068352774438</v>
      </c>
      <c r="O771" s="8">
        <v>5.4507794614629887E-2</v>
      </c>
      <c r="R771" s="8">
        <v>99.738362585849785</v>
      </c>
      <c r="AB771" s="9">
        <v>2781</v>
      </c>
      <c r="AC771" s="9">
        <v>107</v>
      </c>
      <c r="AD771" s="9">
        <v>2626</v>
      </c>
    </row>
    <row r="773" spans="1:55">
      <c r="A773" s="7" t="s">
        <v>641</v>
      </c>
      <c r="B773" s="7" t="s">
        <v>640</v>
      </c>
      <c r="D773" s="8">
        <v>44.837487079361424</v>
      </c>
      <c r="E773" s="8">
        <v>2.297002411852532E-2</v>
      </c>
      <c r="F773" s="8">
        <v>1.0681061215114274</v>
      </c>
      <c r="J773" s="8">
        <v>7.8098082002986082</v>
      </c>
      <c r="L773" s="8">
        <v>45.733318019983912</v>
      </c>
      <c r="N773" s="8">
        <v>0.33306534971861707</v>
      </c>
      <c r="O773" s="8">
        <v>3.445503617778798E-2</v>
      </c>
      <c r="R773" s="8">
        <v>99.839209831170322</v>
      </c>
      <c r="AB773" s="9">
        <v>1803</v>
      </c>
      <c r="AC773" s="9">
        <v>94</v>
      </c>
      <c r="AD773" s="9">
        <v>2267</v>
      </c>
    </row>
    <row r="774" spans="1:55">
      <c r="B774" s="7" t="s">
        <v>639</v>
      </c>
      <c r="D774" s="8">
        <v>44.690265486725671</v>
      </c>
      <c r="E774" s="8">
        <v>3.4932463903120638E-2</v>
      </c>
      <c r="F774" s="8">
        <v>1.0829063809967396</v>
      </c>
      <c r="J774" s="8">
        <v>7.8015836050302747</v>
      </c>
      <c r="L774" s="8">
        <v>44.340940847694462</v>
      </c>
      <c r="N774" s="8">
        <v>1.6767582673497905</v>
      </c>
      <c r="O774" s="8">
        <v>8.1509082440614833E-2</v>
      </c>
      <c r="R774" s="8">
        <v>99.708896134140673</v>
      </c>
      <c r="AB774" s="9">
        <v>1757</v>
      </c>
      <c r="AC774" s="9">
        <v>92</v>
      </c>
      <c r="AD774" s="9">
        <v>2145</v>
      </c>
    </row>
    <row r="775" spans="1:55">
      <c r="B775" s="7" t="s">
        <v>638</v>
      </c>
      <c r="D775" s="8">
        <v>44.334018734292897</v>
      </c>
      <c r="E775" s="8">
        <v>3.4270047978067174E-2</v>
      </c>
      <c r="F775" s="8">
        <v>1.0737948366461048</v>
      </c>
      <c r="J775" s="8">
        <v>7.6879140964130688</v>
      </c>
      <c r="L775" s="8">
        <v>45.156499885766507</v>
      </c>
      <c r="N775" s="8">
        <v>1.3936486177747316</v>
      </c>
      <c r="O775" s="8">
        <v>5.7116746630111952E-2</v>
      </c>
      <c r="R775" s="8">
        <v>99.737262965501472</v>
      </c>
      <c r="AB775" s="9">
        <v>1766</v>
      </c>
      <c r="AC775" s="9">
        <v>94</v>
      </c>
      <c r="AD775" s="9">
        <v>2208</v>
      </c>
    </row>
    <row r="776" spans="1:55">
      <c r="B776" s="7" t="s">
        <v>637</v>
      </c>
      <c r="D776" s="8">
        <v>42.623297074664698</v>
      </c>
      <c r="E776" s="8">
        <v>1.0560777273207308E-2</v>
      </c>
      <c r="F776" s="8">
        <v>0.27458020910339004</v>
      </c>
      <c r="J776" s="8">
        <v>7.4136656457915304</v>
      </c>
      <c r="L776" s="8">
        <v>49.181539761326434</v>
      </c>
      <c r="N776" s="8">
        <v>0.32738409546942654</v>
      </c>
      <c r="O776" s="8">
        <v>4.2243109092829231E-2</v>
      </c>
      <c r="R776" s="8">
        <v>99.873270672721503</v>
      </c>
      <c r="AB776" s="9">
        <v>1945</v>
      </c>
      <c r="AD776" s="9">
        <v>2531</v>
      </c>
    </row>
    <row r="778" spans="1:55">
      <c r="A778" s="7" t="s">
        <v>636</v>
      </c>
      <c r="B778" s="7">
        <v>2484106</v>
      </c>
      <c r="D778" s="8">
        <v>45.87</v>
      </c>
      <c r="E778" s="8">
        <v>0.11</v>
      </c>
      <c r="F778" s="8">
        <v>3.54</v>
      </c>
      <c r="J778" s="8">
        <v>8.2899999999999991</v>
      </c>
      <c r="L778" s="8">
        <v>38.630000000000003</v>
      </c>
      <c r="N778" s="8">
        <v>3.52</v>
      </c>
      <c r="R778" s="8">
        <v>99.96</v>
      </c>
    </row>
    <row r="779" spans="1:55">
      <c r="B779" s="7">
        <v>2520937</v>
      </c>
      <c r="D779" s="8">
        <v>44.73</v>
      </c>
      <c r="E779" s="8">
        <v>0.14000000000000001</v>
      </c>
      <c r="F779" s="8">
        <v>3.77</v>
      </c>
      <c r="J779" s="8">
        <v>8.41</v>
      </c>
      <c r="L779" s="8">
        <v>39.92</v>
      </c>
      <c r="N779" s="8">
        <v>3.01</v>
      </c>
      <c r="O779" s="8">
        <v>0.25</v>
      </c>
      <c r="R779" s="8">
        <v>100.23</v>
      </c>
      <c r="AM779" s="9">
        <v>14</v>
      </c>
      <c r="BC779" s="9">
        <v>7.2</v>
      </c>
    </row>
    <row r="780" spans="1:55">
      <c r="B780" s="7">
        <v>2521330</v>
      </c>
      <c r="D780" s="8">
        <v>43.83</v>
      </c>
      <c r="E780" s="8">
        <v>1.2E-2</v>
      </c>
      <c r="F780" s="8">
        <v>0.62</v>
      </c>
      <c r="J780" s="8">
        <v>8.2200000000000006</v>
      </c>
      <c r="L780" s="8">
        <v>47.05</v>
      </c>
      <c r="N780" s="8">
        <v>0.71</v>
      </c>
      <c r="O780" s="8">
        <v>0.11</v>
      </c>
      <c r="R780" s="8">
        <v>100.55200000000001</v>
      </c>
      <c r="AM780" s="9">
        <v>27</v>
      </c>
      <c r="BC780" s="9">
        <v>7.4</v>
      </c>
    </row>
    <row r="781" spans="1:55">
      <c r="B781" s="7">
        <v>2522002</v>
      </c>
      <c r="D781" s="8">
        <v>45.32</v>
      </c>
      <c r="E781" s="8">
        <v>0.13</v>
      </c>
      <c r="F781" s="8">
        <v>3.65</v>
      </c>
      <c r="J781" s="8">
        <v>8.15</v>
      </c>
      <c r="L781" s="8">
        <v>39.33</v>
      </c>
      <c r="N781" s="8">
        <v>3.02</v>
      </c>
      <c r="O781" s="8">
        <v>0.16</v>
      </c>
      <c r="R781" s="8">
        <v>99.76</v>
      </c>
    </row>
    <row r="782" spans="1:55">
      <c r="B782" s="7" t="s">
        <v>635</v>
      </c>
      <c r="D782" s="8">
        <v>44.17</v>
      </c>
      <c r="E782" s="8">
        <v>0.1</v>
      </c>
      <c r="F782" s="8">
        <v>3</v>
      </c>
      <c r="J782" s="8">
        <v>8.51</v>
      </c>
      <c r="L782" s="8">
        <v>41.79</v>
      </c>
      <c r="N782" s="8">
        <v>2.3199999999999998</v>
      </c>
      <c r="O782" s="8">
        <v>0.19</v>
      </c>
      <c r="R782" s="8">
        <v>100.08</v>
      </c>
      <c r="AM782" s="9">
        <v>10</v>
      </c>
      <c r="BC782" s="9">
        <v>4.5999999999999996</v>
      </c>
    </row>
    <row r="783" spans="1:55">
      <c r="B783" s="7" t="s">
        <v>634</v>
      </c>
      <c r="D783" s="8">
        <v>43.89</v>
      </c>
      <c r="E783" s="8">
        <v>3.2000000000000001E-2</v>
      </c>
      <c r="F783" s="8">
        <v>0.99</v>
      </c>
      <c r="J783" s="8">
        <v>7.8</v>
      </c>
      <c r="L783" s="8">
        <v>46.67</v>
      </c>
      <c r="N783" s="8">
        <v>0.9</v>
      </c>
      <c r="O783" s="8">
        <v>0.15</v>
      </c>
      <c r="R783" s="8">
        <v>100.432</v>
      </c>
      <c r="AM783" s="9">
        <v>63</v>
      </c>
      <c r="BC783" s="9">
        <v>5.2</v>
      </c>
    </row>
    <row r="785" spans="1:18">
      <c r="A785" s="7" t="s">
        <v>633</v>
      </c>
      <c r="B785" s="7">
        <v>2776241</v>
      </c>
      <c r="D785" s="8">
        <v>43.72</v>
      </c>
      <c r="E785" s="8">
        <v>6.0000000000000001E-3</v>
      </c>
      <c r="F785" s="8">
        <v>0.63</v>
      </c>
      <c r="J785" s="8">
        <v>7.89</v>
      </c>
      <c r="L785" s="8">
        <v>45.47</v>
      </c>
      <c r="N785" s="8">
        <v>0.72</v>
      </c>
      <c r="O785" s="8">
        <v>0.14000000000000001</v>
      </c>
      <c r="R785" s="8">
        <v>98.575999999999965</v>
      </c>
    </row>
    <row r="786" spans="1:18">
      <c r="B786" s="7">
        <v>2776269</v>
      </c>
      <c r="D786" s="8">
        <v>43.5</v>
      </c>
      <c r="E786" s="8">
        <v>3.4000000000000002E-2</v>
      </c>
      <c r="F786" s="8">
        <v>0.7</v>
      </c>
      <c r="J786" s="8">
        <v>8.02</v>
      </c>
      <c r="L786" s="8">
        <v>45.14</v>
      </c>
      <c r="N786" s="8">
        <v>1.04</v>
      </c>
      <c r="O786" s="8">
        <v>0.18</v>
      </c>
      <c r="R786" s="8">
        <v>98.61399999999999</v>
      </c>
    </row>
    <row r="787" spans="1:18">
      <c r="B787" s="7">
        <v>2776818</v>
      </c>
      <c r="D787" s="8">
        <v>43.3</v>
      </c>
      <c r="E787" s="8">
        <v>0.03</v>
      </c>
      <c r="F787" s="8">
        <v>0.74</v>
      </c>
      <c r="J787" s="8">
        <v>7.91</v>
      </c>
      <c r="L787" s="8">
        <v>45.27</v>
      </c>
      <c r="N787" s="8">
        <v>0.74</v>
      </c>
      <c r="O787" s="8">
        <v>0.12</v>
      </c>
      <c r="R787" s="8">
        <v>98.11</v>
      </c>
    </row>
    <row r="788" spans="1:18">
      <c r="B788" s="7">
        <v>2776848</v>
      </c>
      <c r="D788" s="8">
        <v>43.66</v>
      </c>
      <c r="E788" s="8">
        <v>0.27</v>
      </c>
      <c r="F788" s="8">
        <v>3.36</v>
      </c>
      <c r="J788" s="8">
        <v>8.0399999999999991</v>
      </c>
      <c r="L788" s="8">
        <v>37.700000000000003</v>
      </c>
      <c r="N788" s="8">
        <v>3.59</v>
      </c>
      <c r="O788" s="8">
        <v>0.5</v>
      </c>
      <c r="R788" s="8">
        <v>97.12</v>
      </c>
    </row>
    <row r="789" spans="1:18">
      <c r="B789" s="7">
        <v>2776971</v>
      </c>
      <c r="D789" s="8">
        <v>42.27</v>
      </c>
      <c r="E789" s="8">
        <v>0.18</v>
      </c>
      <c r="F789" s="8">
        <v>1.38</v>
      </c>
      <c r="J789" s="8">
        <v>8.66</v>
      </c>
      <c r="L789" s="8">
        <v>41.87</v>
      </c>
      <c r="N789" s="8">
        <v>2.89</v>
      </c>
      <c r="O789" s="8">
        <v>0.43</v>
      </c>
      <c r="R789" s="8">
        <v>97.68</v>
      </c>
    </row>
    <row r="790" spans="1:18">
      <c r="B790" s="7">
        <v>2777030</v>
      </c>
      <c r="D790" s="8">
        <v>43.29</v>
      </c>
      <c r="E790" s="8">
        <v>3.7999999999999999E-2</v>
      </c>
      <c r="F790" s="8">
        <v>1.1000000000000001</v>
      </c>
      <c r="J790" s="8">
        <v>8.31</v>
      </c>
      <c r="L790" s="8">
        <v>43.86</v>
      </c>
      <c r="N790" s="8">
        <v>0.78</v>
      </c>
      <c r="O790" s="8">
        <v>0.15</v>
      </c>
      <c r="R790" s="8">
        <v>97.527999999999977</v>
      </c>
    </row>
    <row r="791" spans="1:18">
      <c r="B791" s="7">
        <v>2777730</v>
      </c>
      <c r="D791" s="8">
        <v>44.08</v>
      </c>
      <c r="E791" s="8">
        <v>1.2999999999999999E-2</v>
      </c>
      <c r="F791" s="8">
        <v>1.25</v>
      </c>
      <c r="J791" s="8">
        <v>8.34</v>
      </c>
      <c r="L791" s="8">
        <v>42.53</v>
      </c>
      <c r="N791" s="8">
        <v>2.0099999999999998</v>
      </c>
      <c r="O791" s="8">
        <v>0.25</v>
      </c>
      <c r="R791" s="8">
        <v>98.472999999999985</v>
      </c>
    </row>
    <row r="792" spans="1:18">
      <c r="B792" s="7">
        <v>2778036</v>
      </c>
      <c r="D792" s="8">
        <v>45.07</v>
      </c>
      <c r="E792" s="8">
        <v>0.16200000000000001</v>
      </c>
      <c r="F792" s="8">
        <v>3.94</v>
      </c>
      <c r="J792" s="8">
        <v>8.32</v>
      </c>
      <c r="L792" s="8">
        <v>38.020000000000003</v>
      </c>
      <c r="N792" s="8">
        <v>3.55</v>
      </c>
      <c r="O792" s="8">
        <v>0.33</v>
      </c>
      <c r="R792" s="8">
        <v>99.392000000000024</v>
      </c>
    </row>
    <row r="793" spans="1:18">
      <c r="B793" s="7">
        <v>2778067</v>
      </c>
      <c r="D793" s="8">
        <v>45.14</v>
      </c>
      <c r="E793" s="8">
        <v>0.16300000000000001</v>
      </c>
      <c r="F793" s="8">
        <v>3.98</v>
      </c>
      <c r="J793" s="8">
        <v>8.27</v>
      </c>
      <c r="L793" s="8">
        <v>37.89</v>
      </c>
      <c r="N793" s="8">
        <v>3.62</v>
      </c>
      <c r="O793" s="8">
        <v>0.35</v>
      </c>
      <c r="R793" s="8">
        <v>99.412999999999997</v>
      </c>
    </row>
    <row r="794" spans="1:18">
      <c r="B794" s="7">
        <v>2778095</v>
      </c>
      <c r="D794" s="8">
        <v>46.62</v>
      </c>
      <c r="E794" s="8">
        <v>4.8000000000000001E-2</v>
      </c>
      <c r="F794" s="8">
        <v>2.42</v>
      </c>
      <c r="J794" s="8">
        <v>7.39</v>
      </c>
      <c r="L794" s="8">
        <v>40.31</v>
      </c>
      <c r="N794" s="8">
        <v>2.41</v>
      </c>
      <c r="O794" s="8">
        <v>0.24</v>
      </c>
      <c r="R794" s="8">
        <v>99.438000000000017</v>
      </c>
    </row>
    <row r="795" spans="1:18">
      <c r="B795" s="7">
        <v>2778401</v>
      </c>
      <c r="D795" s="8">
        <v>43.72</v>
      </c>
      <c r="E795" s="8">
        <v>0.04</v>
      </c>
      <c r="F795" s="8">
        <v>0.82</v>
      </c>
      <c r="J795" s="8">
        <v>8.09</v>
      </c>
      <c r="L795" s="8">
        <v>45.19</v>
      </c>
      <c r="N795" s="8">
        <v>1.1399999999999999</v>
      </c>
      <c r="O795" s="8">
        <v>0.16</v>
      </c>
      <c r="R795" s="8">
        <v>99.16</v>
      </c>
    </row>
    <row r="796" spans="1:18">
      <c r="B796" s="7">
        <v>2778521</v>
      </c>
      <c r="D796" s="8">
        <v>45.1</v>
      </c>
      <c r="E796" s="8">
        <v>0.10299999999999999</v>
      </c>
      <c r="F796" s="8">
        <v>3.34</v>
      </c>
      <c r="J796" s="8">
        <v>8.01</v>
      </c>
      <c r="L796" s="8">
        <v>39.5</v>
      </c>
      <c r="N796" s="8">
        <v>3.08</v>
      </c>
      <c r="O796" s="8">
        <v>0.27</v>
      </c>
      <c r="R796" s="8">
        <v>99.40300000000002</v>
      </c>
    </row>
    <row r="797" spans="1:18">
      <c r="B797" s="7">
        <v>2778552</v>
      </c>
      <c r="D797" s="8">
        <v>42.08</v>
      </c>
      <c r="E797" s="8">
        <v>0.1</v>
      </c>
      <c r="F797" s="8">
        <v>0.8</v>
      </c>
      <c r="J797" s="8">
        <v>9.91</v>
      </c>
      <c r="L797" s="8">
        <v>43.78</v>
      </c>
      <c r="N797" s="8">
        <v>2.44</v>
      </c>
      <c r="O797" s="8">
        <v>0.21</v>
      </c>
      <c r="R797" s="8">
        <v>99.32</v>
      </c>
    </row>
    <row r="798" spans="1:18">
      <c r="B798" s="7">
        <v>2778766</v>
      </c>
      <c r="D798" s="8">
        <v>43.89</v>
      </c>
      <c r="E798" s="8">
        <v>5.7000000000000002E-2</v>
      </c>
      <c r="F798" s="8">
        <v>1.64</v>
      </c>
      <c r="J798" s="8">
        <v>8.39</v>
      </c>
      <c r="L798" s="8">
        <v>43.45</v>
      </c>
      <c r="N798" s="8">
        <v>1.58</v>
      </c>
      <c r="O798" s="8">
        <v>0.18</v>
      </c>
      <c r="R798" s="8">
        <v>99.187000000000026</v>
      </c>
    </row>
    <row r="799" spans="1:18">
      <c r="B799" s="7">
        <v>2778797</v>
      </c>
      <c r="D799" s="8">
        <v>44.18</v>
      </c>
      <c r="E799" s="8">
        <v>1.6E-2</v>
      </c>
      <c r="F799" s="8">
        <v>1.26</v>
      </c>
      <c r="J799" s="8">
        <v>8.23</v>
      </c>
      <c r="L799" s="8">
        <v>43.99</v>
      </c>
      <c r="N799" s="8">
        <v>1.31</v>
      </c>
      <c r="O799" s="8">
        <v>0.17</v>
      </c>
      <c r="R799" s="8">
        <v>99.156000000000006</v>
      </c>
    </row>
    <row r="800" spans="1:18">
      <c r="B800" s="7">
        <v>2778826</v>
      </c>
      <c r="D800" s="8">
        <v>44.32</v>
      </c>
      <c r="E800" s="8">
        <v>7.2999999999999995E-2</v>
      </c>
      <c r="F800" s="8">
        <v>1.1399999999999999</v>
      </c>
      <c r="J800" s="8">
        <v>8.69</v>
      </c>
      <c r="L800" s="8">
        <v>43.82</v>
      </c>
      <c r="N800" s="8">
        <v>1.05</v>
      </c>
      <c r="O800" s="8">
        <v>0.16</v>
      </c>
      <c r="R800" s="8">
        <v>99.253000000000014</v>
      </c>
    </row>
    <row r="801" spans="2:18">
      <c r="B801" s="7">
        <v>2778887</v>
      </c>
      <c r="D801" s="8">
        <v>44.48</v>
      </c>
      <c r="E801" s="8">
        <v>8.7999999999999995E-2</v>
      </c>
      <c r="F801" s="8">
        <v>2.6</v>
      </c>
      <c r="J801" s="8">
        <v>8.26</v>
      </c>
      <c r="L801" s="8">
        <v>41.23</v>
      </c>
      <c r="N801" s="8">
        <v>2.27</v>
      </c>
      <c r="O801" s="8">
        <v>0.24</v>
      </c>
      <c r="R801" s="8">
        <v>99.168000000000035</v>
      </c>
    </row>
    <row r="802" spans="2:18">
      <c r="B802" s="7">
        <v>2778918</v>
      </c>
      <c r="D802" s="8">
        <v>44.7</v>
      </c>
      <c r="E802" s="8">
        <v>0.14000000000000001</v>
      </c>
      <c r="F802" s="8">
        <v>3.58</v>
      </c>
      <c r="J802" s="8">
        <v>8.35</v>
      </c>
      <c r="L802" s="8">
        <v>38.92</v>
      </c>
      <c r="N802" s="8">
        <v>3.2</v>
      </c>
      <c r="O802" s="8">
        <v>0.35</v>
      </c>
      <c r="R802" s="8">
        <v>99.24</v>
      </c>
    </row>
    <row r="803" spans="2:18">
      <c r="B803" s="7">
        <v>2778948</v>
      </c>
      <c r="D803" s="8">
        <v>44.03</v>
      </c>
      <c r="E803" s="8">
        <v>3.2000000000000001E-2</v>
      </c>
      <c r="F803" s="8">
        <v>0.91</v>
      </c>
      <c r="J803" s="8">
        <v>7.95</v>
      </c>
      <c r="L803" s="8">
        <v>44.86</v>
      </c>
      <c r="N803" s="8">
        <v>1.1200000000000001</v>
      </c>
      <c r="O803" s="8">
        <v>0.16</v>
      </c>
      <c r="R803" s="8">
        <v>99.061999999999998</v>
      </c>
    </row>
    <row r="804" spans="2:18">
      <c r="B804" s="7">
        <v>2778979</v>
      </c>
      <c r="D804" s="8">
        <v>44.63</v>
      </c>
      <c r="E804" s="8">
        <v>6.3E-2</v>
      </c>
      <c r="F804" s="8">
        <v>1.08</v>
      </c>
      <c r="J804" s="8">
        <v>8.41</v>
      </c>
      <c r="L804" s="8">
        <v>44</v>
      </c>
      <c r="N804" s="8">
        <v>0.93</v>
      </c>
      <c r="O804" s="8">
        <v>0.13</v>
      </c>
      <c r="R804" s="8">
        <v>99.242999999999995</v>
      </c>
    </row>
    <row r="805" spans="2:18">
      <c r="B805" s="7">
        <v>2779040</v>
      </c>
      <c r="D805" s="8">
        <v>42.69</v>
      </c>
      <c r="E805" s="8">
        <v>0.23</v>
      </c>
      <c r="F805" s="8">
        <v>2.0299999999999998</v>
      </c>
      <c r="J805" s="8">
        <v>9.94</v>
      </c>
      <c r="L805" s="8">
        <v>40.68</v>
      </c>
      <c r="N805" s="8">
        <v>3.38</v>
      </c>
      <c r="O805" s="8">
        <v>0.28999999999999998</v>
      </c>
      <c r="R805" s="8">
        <v>99.24</v>
      </c>
    </row>
    <row r="806" spans="2:18">
      <c r="B806" s="7">
        <v>2779071</v>
      </c>
      <c r="D806" s="8">
        <v>43.96</v>
      </c>
      <c r="E806" s="8">
        <v>3.1E-2</v>
      </c>
      <c r="F806" s="8">
        <v>0.75</v>
      </c>
      <c r="J806" s="8">
        <v>7.91</v>
      </c>
      <c r="L806" s="8">
        <v>45.59</v>
      </c>
      <c r="N806" s="8">
        <v>1.01</v>
      </c>
      <c r="O806" s="8">
        <v>0.13</v>
      </c>
      <c r="R806" s="8">
        <v>99.381</v>
      </c>
    </row>
    <row r="807" spans="2:18">
      <c r="B807" s="7">
        <v>2779497</v>
      </c>
      <c r="D807" s="8">
        <v>42.36</v>
      </c>
      <c r="E807" s="8">
        <v>0.34</v>
      </c>
      <c r="F807" s="8">
        <v>2.82</v>
      </c>
      <c r="J807" s="8">
        <v>11.78</v>
      </c>
      <c r="L807" s="8">
        <v>36.86</v>
      </c>
      <c r="N807" s="8">
        <v>4.57</v>
      </c>
      <c r="O807" s="8">
        <v>0.35</v>
      </c>
      <c r="R807" s="8">
        <v>99.08</v>
      </c>
    </row>
    <row r="808" spans="2:18">
      <c r="B808" s="7">
        <v>2779528</v>
      </c>
      <c r="D808" s="8">
        <v>44.09</v>
      </c>
      <c r="E808" s="8">
        <v>4.1000000000000002E-2</v>
      </c>
      <c r="F808" s="8">
        <v>0.8</v>
      </c>
      <c r="J808" s="8">
        <v>7.6</v>
      </c>
      <c r="L808" s="8">
        <v>45.66</v>
      </c>
      <c r="N808" s="8">
        <v>0.96</v>
      </c>
      <c r="O808" s="8">
        <v>0.24</v>
      </c>
      <c r="R808" s="8">
        <v>99.39100000000002</v>
      </c>
    </row>
    <row r="809" spans="2:18">
      <c r="B809" s="7">
        <v>2779556</v>
      </c>
      <c r="D809" s="8">
        <v>41.34</v>
      </c>
      <c r="E809" s="8">
        <v>0.09</v>
      </c>
      <c r="F809" s="8">
        <v>0.76</v>
      </c>
      <c r="J809" s="8">
        <v>13.12</v>
      </c>
      <c r="L809" s="8">
        <v>39.47</v>
      </c>
      <c r="N809" s="8">
        <v>2.82</v>
      </c>
      <c r="O809" s="8">
        <v>0.43</v>
      </c>
      <c r="R809" s="8">
        <v>98.03</v>
      </c>
    </row>
    <row r="810" spans="2:18">
      <c r="B810" s="7">
        <v>2779587</v>
      </c>
      <c r="D810" s="8">
        <v>43.76</v>
      </c>
      <c r="E810" s="8">
        <v>2.4E-2</v>
      </c>
      <c r="F810" s="8">
        <v>0.77</v>
      </c>
      <c r="J810" s="8">
        <v>7.92</v>
      </c>
      <c r="L810" s="8">
        <v>45.96</v>
      </c>
      <c r="N810" s="8">
        <v>0.65</v>
      </c>
      <c r="O810" s="8">
        <v>0.16</v>
      </c>
      <c r="R810" s="8">
        <v>99.244</v>
      </c>
    </row>
    <row r="811" spans="2:18">
      <c r="B811" s="7">
        <v>2779709</v>
      </c>
      <c r="D811" s="8">
        <v>43.45</v>
      </c>
      <c r="E811" s="8">
        <v>2.7E-2</v>
      </c>
      <c r="F811" s="8">
        <v>0.79</v>
      </c>
      <c r="J811" s="8">
        <v>8.39</v>
      </c>
      <c r="L811" s="8">
        <v>45.13</v>
      </c>
      <c r="N811" s="8">
        <v>1.02</v>
      </c>
      <c r="O811" s="8">
        <v>0.19</v>
      </c>
      <c r="R811" s="8">
        <v>98.997000000000014</v>
      </c>
    </row>
    <row r="812" spans="2:18">
      <c r="B812" s="7">
        <v>2779801</v>
      </c>
      <c r="D812" s="8">
        <v>42.13</v>
      </c>
      <c r="E812" s="8">
        <v>0.05</v>
      </c>
      <c r="F812" s="8">
        <v>0.82</v>
      </c>
      <c r="J812" s="8">
        <v>14.38</v>
      </c>
      <c r="L812" s="8">
        <v>39.090000000000003</v>
      </c>
      <c r="N812" s="8">
        <v>1.57</v>
      </c>
      <c r="O812" s="8">
        <v>0.2</v>
      </c>
      <c r="R812" s="8">
        <v>98.24</v>
      </c>
    </row>
    <row r="813" spans="2:18">
      <c r="B813" s="7" t="s">
        <v>632</v>
      </c>
      <c r="D813" s="8">
        <v>43.06</v>
      </c>
      <c r="E813" s="8">
        <v>3.2000000000000001E-2</v>
      </c>
      <c r="F813" s="8">
        <v>0.86</v>
      </c>
      <c r="J813" s="8">
        <v>8.1999999999999993</v>
      </c>
      <c r="L813" s="8">
        <v>45.29</v>
      </c>
      <c r="N813" s="8">
        <v>0.72</v>
      </c>
      <c r="O813" s="8">
        <v>0.09</v>
      </c>
      <c r="R813" s="8">
        <v>98.25200000000001</v>
      </c>
    </row>
    <row r="814" spans="2:18">
      <c r="B814" s="7" t="s">
        <v>631</v>
      </c>
      <c r="D814" s="8">
        <v>44.38</v>
      </c>
      <c r="E814" s="8">
        <v>6.5000000000000002E-2</v>
      </c>
      <c r="F814" s="8">
        <v>1.3</v>
      </c>
      <c r="J814" s="8">
        <v>8.57</v>
      </c>
      <c r="L814" s="8">
        <v>42.74</v>
      </c>
      <c r="N814" s="8">
        <v>1.47</v>
      </c>
      <c r="O814" s="8">
        <v>0.17</v>
      </c>
      <c r="R814" s="8">
        <v>98.694999999999993</v>
      </c>
    </row>
    <row r="815" spans="2:18">
      <c r="B815" s="7" t="s">
        <v>630</v>
      </c>
      <c r="D815" s="8">
        <v>43.85</v>
      </c>
      <c r="E815" s="8">
        <v>1.6E-2</v>
      </c>
      <c r="F815" s="8">
        <v>0.79</v>
      </c>
      <c r="J815" s="8">
        <v>7.32</v>
      </c>
      <c r="L815" s="8">
        <v>46.31</v>
      </c>
      <c r="N815" s="8">
        <v>0.81</v>
      </c>
      <c r="O815" s="8">
        <v>0.12</v>
      </c>
      <c r="R815" s="8">
        <v>99.216000000000008</v>
      </c>
    </row>
    <row r="816" spans="2:18">
      <c r="B816" s="7" t="s">
        <v>629</v>
      </c>
      <c r="D816" s="8">
        <v>44.26</v>
      </c>
      <c r="E816" s="8">
        <v>2.1000000000000001E-2</v>
      </c>
      <c r="F816" s="8">
        <v>1.02</v>
      </c>
      <c r="J816" s="8">
        <v>7.45</v>
      </c>
      <c r="L816" s="8">
        <v>45.1</v>
      </c>
      <c r="N816" s="8">
        <v>1.07</v>
      </c>
      <c r="O816" s="8">
        <v>0.25</v>
      </c>
      <c r="R816" s="8">
        <v>99.170999999999992</v>
      </c>
    </row>
    <row r="817" spans="1:69">
      <c r="B817" s="7" t="s">
        <v>628</v>
      </c>
      <c r="D817" s="8">
        <v>44.99</v>
      </c>
      <c r="E817" s="8">
        <v>0.16200000000000001</v>
      </c>
      <c r="F817" s="8">
        <v>3.92</v>
      </c>
      <c r="J817" s="8">
        <v>8.2899999999999991</v>
      </c>
      <c r="L817" s="8">
        <v>37.75</v>
      </c>
      <c r="N817" s="8">
        <v>3.6</v>
      </c>
      <c r="O817" s="8">
        <v>0.37</v>
      </c>
      <c r="R817" s="8">
        <v>99.081999999999994</v>
      </c>
    </row>
    <row r="818" spans="1:69">
      <c r="B818" s="7" t="s">
        <v>627</v>
      </c>
      <c r="D818" s="8">
        <v>43.91</v>
      </c>
      <c r="E818" s="8">
        <v>0.03</v>
      </c>
      <c r="F818" s="8">
        <v>0.86</v>
      </c>
      <c r="J818" s="8">
        <v>7.68</v>
      </c>
      <c r="L818" s="8">
        <v>45.1</v>
      </c>
      <c r="N818" s="8">
        <v>1</v>
      </c>
      <c r="O818" s="8">
        <v>0.12</v>
      </c>
      <c r="R818" s="8">
        <v>98.7</v>
      </c>
    </row>
    <row r="819" spans="1:69">
      <c r="B819" s="7" t="s">
        <v>626</v>
      </c>
      <c r="D819" s="8">
        <v>43.81</v>
      </c>
      <c r="E819" s="8">
        <v>4.7E-2</v>
      </c>
      <c r="F819" s="8">
        <v>1.1399999999999999</v>
      </c>
      <c r="J819" s="8">
        <v>8.06</v>
      </c>
      <c r="L819" s="8">
        <v>45.36</v>
      </c>
      <c r="N819" s="8">
        <v>0.96</v>
      </c>
      <c r="O819" s="8">
        <v>0.1</v>
      </c>
      <c r="R819" s="8">
        <v>99.47699999999999</v>
      </c>
    </row>
    <row r="820" spans="1:69">
      <c r="B820" s="7" t="s">
        <v>625</v>
      </c>
      <c r="D820" s="8">
        <v>43.86</v>
      </c>
      <c r="E820" s="8">
        <v>4.4999999999999998E-2</v>
      </c>
      <c r="F820" s="8">
        <v>0.9</v>
      </c>
      <c r="J820" s="8">
        <v>8.9600000000000009</v>
      </c>
      <c r="L820" s="8">
        <v>44.09</v>
      </c>
      <c r="N820" s="8">
        <v>1.19</v>
      </c>
      <c r="O820" s="8">
        <v>0.2</v>
      </c>
      <c r="R820" s="8">
        <v>99.245000000000005</v>
      </c>
    </row>
    <row r="821" spans="1:69">
      <c r="B821" s="7" t="s">
        <v>624</v>
      </c>
      <c r="D821" s="8">
        <v>43.31</v>
      </c>
      <c r="E821" s="8">
        <v>5.3999999999999999E-2</v>
      </c>
      <c r="F821" s="8">
        <v>1.64</v>
      </c>
      <c r="J821" s="8">
        <v>8.4499999999999993</v>
      </c>
      <c r="L821" s="8">
        <v>44.64</v>
      </c>
      <c r="N821" s="8">
        <v>0.92</v>
      </c>
      <c r="O821" s="8">
        <v>0.11</v>
      </c>
      <c r="R821" s="8">
        <v>99.124000000000009</v>
      </c>
    </row>
    <row r="822" spans="1:69">
      <c r="B822" s="7" t="s">
        <v>623</v>
      </c>
      <c r="D822" s="8">
        <v>44.28</v>
      </c>
      <c r="E822" s="8">
        <v>2.5000000000000001E-2</v>
      </c>
      <c r="F822" s="8">
        <v>0.89</v>
      </c>
      <c r="J822" s="8">
        <v>7.86</v>
      </c>
      <c r="L822" s="8">
        <v>44.86</v>
      </c>
      <c r="N822" s="8">
        <v>1.07</v>
      </c>
      <c r="O822" s="8">
        <v>0.11</v>
      </c>
      <c r="R822" s="8">
        <v>99.094999999999999</v>
      </c>
    </row>
    <row r="824" spans="1:69">
      <c r="A824" s="7" t="s">
        <v>622</v>
      </c>
      <c r="B824" s="7" t="s">
        <v>621</v>
      </c>
      <c r="D824" s="8">
        <v>41.49</v>
      </c>
      <c r="E824" s="8">
        <v>0.11</v>
      </c>
      <c r="F824" s="8">
        <v>0.98</v>
      </c>
      <c r="J824" s="8">
        <v>10.130000000000001</v>
      </c>
      <c r="L824" s="8">
        <v>40.520000000000003</v>
      </c>
      <c r="N824" s="8">
        <v>2.96</v>
      </c>
      <c r="O824" s="8">
        <v>0.48</v>
      </c>
      <c r="R824" s="8">
        <v>96.67</v>
      </c>
    </row>
    <row r="826" spans="1:69">
      <c r="A826" s="7" t="s">
        <v>620</v>
      </c>
      <c r="B826" s="7" t="s">
        <v>619</v>
      </c>
      <c r="F826" s="8">
        <v>0.9</v>
      </c>
      <c r="AC826" s="9">
        <v>128</v>
      </c>
      <c r="AD826" s="9">
        <v>2355</v>
      </c>
      <c r="AM826" s="9">
        <v>37.5</v>
      </c>
      <c r="AN826" s="9">
        <v>1.4</v>
      </c>
      <c r="BD826" s="9">
        <v>0.85</v>
      </c>
      <c r="BE826" s="9">
        <v>2.94</v>
      </c>
      <c r="BG826" s="9">
        <v>2.0499999999999998</v>
      </c>
      <c r="BH826" s="9">
        <v>0.44</v>
      </c>
      <c r="BI826" s="9">
        <v>0.13</v>
      </c>
      <c r="BP826" s="9">
        <v>9.5000000000000001E-2</v>
      </c>
      <c r="BQ826" s="9">
        <v>1.6E-2</v>
      </c>
    </row>
    <row r="828" spans="1:69">
      <c r="A828" s="7" t="s">
        <v>618</v>
      </c>
      <c r="B828" s="7" t="s">
        <v>617</v>
      </c>
      <c r="F828" s="8">
        <v>1.64</v>
      </c>
      <c r="AC828" s="9">
        <v>108</v>
      </c>
      <c r="AD828" s="9">
        <v>2744</v>
      </c>
      <c r="AL828" s="9">
        <v>0.35</v>
      </c>
      <c r="AM828" s="9">
        <v>9.9</v>
      </c>
      <c r="AN828" s="9">
        <v>1.1000000000000001</v>
      </c>
      <c r="BD828" s="9">
        <v>0.39</v>
      </c>
      <c r="BE828" s="9">
        <v>1.03</v>
      </c>
      <c r="BG828" s="9">
        <v>0.61</v>
      </c>
      <c r="BH828" s="9">
        <v>0.14000000000000001</v>
      </c>
      <c r="BI828" s="9">
        <v>0.05</v>
      </c>
      <c r="BP828" s="9">
        <v>0.12</v>
      </c>
      <c r="BQ828" s="9">
        <v>0.02</v>
      </c>
    </row>
    <row r="829" spans="1:69">
      <c r="B829" s="7" t="s">
        <v>616</v>
      </c>
      <c r="F829" s="8">
        <v>0.89</v>
      </c>
      <c r="AC829" s="9">
        <v>105</v>
      </c>
      <c r="AD829" s="9">
        <v>2818</v>
      </c>
      <c r="AL829" s="9">
        <v>0.19</v>
      </c>
      <c r="AM829" s="9">
        <v>78.599999999999994</v>
      </c>
      <c r="AN829" s="9">
        <v>1.32</v>
      </c>
      <c r="BD829" s="9">
        <v>5.85</v>
      </c>
      <c r="BE829" s="9">
        <v>10.7</v>
      </c>
      <c r="BG829" s="9">
        <v>4.0599999999999996</v>
      </c>
      <c r="BH829" s="9">
        <v>0.56000000000000005</v>
      </c>
      <c r="BI829" s="9">
        <v>0.16</v>
      </c>
      <c r="BP829" s="9">
        <v>0.09</v>
      </c>
      <c r="BQ829" s="9">
        <v>1.4999999999999999E-2</v>
      </c>
    </row>
    <row r="830" spans="1:69">
      <c r="B830" s="7" t="s">
        <v>615</v>
      </c>
      <c r="F830" s="8">
        <v>0.8</v>
      </c>
      <c r="AC830" s="9">
        <v>102</v>
      </c>
      <c r="AD830" s="9">
        <v>2623</v>
      </c>
      <c r="AL830" s="9">
        <v>0.34</v>
      </c>
      <c r="AM830" s="9">
        <v>45.7</v>
      </c>
      <c r="AN830" s="9">
        <v>2.12</v>
      </c>
      <c r="BD830" s="9">
        <v>2.13</v>
      </c>
      <c r="BE830" s="9">
        <v>5.12</v>
      </c>
      <c r="BG830" s="9">
        <v>3.16</v>
      </c>
      <c r="BH830" s="9">
        <v>0.69</v>
      </c>
      <c r="BI830" s="9">
        <v>0.23</v>
      </c>
      <c r="BP830" s="9">
        <v>0.14000000000000001</v>
      </c>
      <c r="BQ830" s="9">
        <v>0.02</v>
      </c>
    </row>
    <row r="831" spans="1:69">
      <c r="B831" s="7" t="s">
        <v>614</v>
      </c>
      <c r="F831" s="8">
        <v>0.76</v>
      </c>
    </row>
    <row r="832" spans="1:69">
      <c r="B832" s="7" t="s">
        <v>613</v>
      </c>
      <c r="F832" s="8">
        <v>0.77</v>
      </c>
      <c r="AC832" s="9">
        <v>120</v>
      </c>
      <c r="AD832" s="9">
        <v>2675</v>
      </c>
      <c r="AL832" s="9">
        <v>0.53</v>
      </c>
      <c r="AM832" s="9">
        <v>32.299999999999997</v>
      </c>
      <c r="AN832" s="9">
        <v>1.18</v>
      </c>
      <c r="BD832" s="9">
        <v>1.18</v>
      </c>
      <c r="BE832" s="9">
        <v>2.57</v>
      </c>
      <c r="BG832" s="9">
        <v>1.44</v>
      </c>
      <c r="BH832" s="9">
        <v>0.32</v>
      </c>
      <c r="BI832" s="9">
        <v>0.1</v>
      </c>
      <c r="BP832" s="9">
        <v>0.08</v>
      </c>
      <c r="BQ832" s="9">
        <v>1.2E-2</v>
      </c>
    </row>
    <row r="833" spans="2:69">
      <c r="B833" s="7" t="s">
        <v>612</v>
      </c>
      <c r="F833" s="8">
        <v>0.79</v>
      </c>
      <c r="AC833" s="9">
        <v>108</v>
      </c>
      <c r="AD833" s="9">
        <v>2870</v>
      </c>
      <c r="AL833" s="9">
        <v>0.15</v>
      </c>
      <c r="AM833" s="9">
        <v>26.3</v>
      </c>
      <c r="AN833" s="9">
        <v>1.41</v>
      </c>
      <c r="BD833" s="9">
        <v>0.72</v>
      </c>
      <c r="BE833" s="9">
        <v>2.48</v>
      </c>
      <c r="BG833" s="9">
        <v>1.93</v>
      </c>
      <c r="BH833" s="9">
        <v>0.41</v>
      </c>
      <c r="BI833" s="9">
        <v>0.13</v>
      </c>
      <c r="BP833" s="9">
        <v>0.1</v>
      </c>
      <c r="BQ833" s="9">
        <v>1.4E-2</v>
      </c>
    </row>
    <row r="834" spans="2:69">
      <c r="B834" s="7" t="s">
        <v>611</v>
      </c>
      <c r="F834" s="8">
        <v>0.88</v>
      </c>
      <c r="AC834" s="9">
        <v>104</v>
      </c>
      <c r="AD834" s="9">
        <v>2851</v>
      </c>
      <c r="AL834" s="9">
        <v>0.21</v>
      </c>
      <c r="AM834" s="9">
        <v>18.5</v>
      </c>
      <c r="AN834" s="9">
        <v>1.19</v>
      </c>
      <c r="BD834" s="9">
        <v>1.03</v>
      </c>
      <c r="BE834" s="9">
        <v>2.2799999999999998</v>
      </c>
      <c r="BG834" s="9">
        <v>1.35</v>
      </c>
      <c r="BH834" s="9">
        <v>0.3</v>
      </c>
      <c r="BI834" s="9">
        <v>0.1</v>
      </c>
      <c r="BP834" s="9">
        <v>0.09</v>
      </c>
      <c r="BQ834" s="9">
        <v>1.4E-2</v>
      </c>
    </row>
    <row r="835" spans="2:69">
      <c r="B835" s="7" t="s">
        <v>610</v>
      </c>
      <c r="F835" s="8">
        <v>0.63</v>
      </c>
      <c r="AC835" s="9">
        <v>107</v>
      </c>
      <c r="AL835" s="9">
        <v>0.09</v>
      </c>
      <c r="AM835" s="9">
        <v>33.5</v>
      </c>
      <c r="AN835" s="9">
        <v>0.89</v>
      </c>
      <c r="BD835" s="9">
        <v>1.64</v>
      </c>
      <c r="BE835" s="9">
        <v>4.09</v>
      </c>
      <c r="BG835" s="9">
        <v>2.2599999999999998</v>
      </c>
      <c r="BH835" s="9">
        <v>0.45</v>
      </c>
      <c r="BI835" s="9">
        <v>0.14000000000000001</v>
      </c>
      <c r="BP835" s="9">
        <v>0.05</v>
      </c>
      <c r="BQ835" s="9">
        <v>7.0000000000000001E-3</v>
      </c>
    </row>
    <row r="836" spans="2:69">
      <c r="B836" s="7" t="s">
        <v>609</v>
      </c>
      <c r="F836" s="8">
        <v>1.25</v>
      </c>
      <c r="AC836" s="9">
        <v>83</v>
      </c>
      <c r="AD836" s="9">
        <v>2108</v>
      </c>
      <c r="AL836" s="9">
        <v>0.4</v>
      </c>
      <c r="AM836" s="9">
        <v>22.8</v>
      </c>
      <c r="AN836" s="9">
        <v>1.45</v>
      </c>
      <c r="BD836" s="9">
        <v>1.4</v>
      </c>
      <c r="BE836" s="9">
        <v>3.25</v>
      </c>
      <c r="BG836" s="9">
        <v>1.92</v>
      </c>
      <c r="BH836" s="9">
        <v>0.4</v>
      </c>
      <c r="BI836" s="9">
        <v>0.13</v>
      </c>
      <c r="BP836" s="9">
        <v>0.11</v>
      </c>
      <c r="BQ836" s="9">
        <v>1.7999999999999999E-2</v>
      </c>
    </row>
    <row r="837" spans="2:69">
      <c r="B837" s="7" t="s">
        <v>608</v>
      </c>
      <c r="F837" s="8">
        <v>0.76</v>
      </c>
      <c r="AC837" s="9">
        <v>100</v>
      </c>
      <c r="AD837" s="9">
        <v>2777</v>
      </c>
      <c r="AL837" s="9">
        <v>0.56999999999999995</v>
      </c>
      <c r="AM837" s="9">
        <v>29.1</v>
      </c>
      <c r="AN837" s="9">
        <v>1.01</v>
      </c>
      <c r="BD837" s="9">
        <v>1.28</v>
      </c>
      <c r="BE837" s="9">
        <v>2.9</v>
      </c>
      <c r="BG837" s="9">
        <v>1.57</v>
      </c>
      <c r="BH837" s="9">
        <v>0.31</v>
      </c>
      <c r="BI837" s="9">
        <v>0.1</v>
      </c>
      <c r="BP837" s="9">
        <v>0.08</v>
      </c>
      <c r="BQ837" s="9">
        <v>1.4E-2</v>
      </c>
    </row>
    <row r="838" spans="2:69">
      <c r="B838" s="7" t="s">
        <v>607</v>
      </c>
      <c r="F838" s="8">
        <v>1.3</v>
      </c>
      <c r="AC838" s="9">
        <v>98.8</v>
      </c>
      <c r="AL838" s="9">
        <v>0.44</v>
      </c>
      <c r="AM838" s="9">
        <v>50.4</v>
      </c>
      <c r="AN838" s="9">
        <v>2.1</v>
      </c>
      <c r="BD838" s="9">
        <v>2.2999999999999998</v>
      </c>
      <c r="BE838" s="9">
        <v>5</v>
      </c>
      <c r="BG838" s="9">
        <v>2.66</v>
      </c>
      <c r="BH838" s="9">
        <v>0.6</v>
      </c>
      <c r="BI838" s="9">
        <v>0.18</v>
      </c>
      <c r="BP838" s="9">
        <v>0.16</v>
      </c>
      <c r="BQ838" s="9">
        <v>2.5000000000000001E-2</v>
      </c>
    </row>
    <row r="839" spans="2:69">
      <c r="B839" s="7" t="s">
        <v>606</v>
      </c>
      <c r="F839" s="8">
        <v>1.1000000000000001</v>
      </c>
      <c r="AC839" s="9">
        <v>112</v>
      </c>
      <c r="AD839" s="9">
        <v>2280</v>
      </c>
      <c r="AL839" s="9">
        <v>1.08</v>
      </c>
      <c r="AM839" s="9">
        <v>33.1</v>
      </c>
      <c r="AN839" s="9">
        <v>1.94</v>
      </c>
      <c r="BD839" s="9">
        <v>1.55</v>
      </c>
      <c r="BE839" s="9">
        <v>3.31</v>
      </c>
      <c r="BG839" s="9">
        <v>1.85</v>
      </c>
      <c r="BH839" s="9">
        <v>0.44</v>
      </c>
      <c r="BI839" s="9">
        <v>0.14000000000000001</v>
      </c>
      <c r="BP839" s="9">
        <v>0.15</v>
      </c>
      <c r="BQ839" s="9">
        <v>2.3E-2</v>
      </c>
    </row>
    <row r="840" spans="2:69">
      <c r="B840" s="7" t="s">
        <v>605</v>
      </c>
      <c r="F840" s="8">
        <v>1.25</v>
      </c>
      <c r="AC840" s="9">
        <v>100</v>
      </c>
      <c r="AD840" s="9">
        <v>2574</v>
      </c>
      <c r="AL840" s="9">
        <v>0.08</v>
      </c>
      <c r="AM840" s="9">
        <v>123</v>
      </c>
      <c r="AN840" s="9">
        <v>1.56</v>
      </c>
      <c r="BD840" s="9">
        <v>7.51</v>
      </c>
      <c r="BE840" s="9">
        <v>11.5</v>
      </c>
      <c r="BG840" s="9">
        <v>3.23</v>
      </c>
      <c r="BH840" s="9">
        <v>0.39</v>
      </c>
      <c r="BI840" s="9">
        <v>0.13</v>
      </c>
      <c r="BP840" s="9">
        <v>0.15</v>
      </c>
      <c r="BQ840" s="9">
        <v>2.4E-2</v>
      </c>
    </row>
    <row r="841" spans="2:69">
      <c r="B841" s="7" t="s">
        <v>604</v>
      </c>
      <c r="F841" s="8">
        <v>3.94</v>
      </c>
      <c r="AC841" s="9">
        <v>93</v>
      </c>
      <c r="AD841" s="9">
        <v>2219</v>
      </c>
      <c r="AL841" s="9">
        <v>0.08</v>
      </c>
      <c r="AM841" s="9">
        <v>17.399999999999999</v>
      </c>
      <c r="AN841" s="9">
        <v>4.0199999999999996</v>
      </c>
      <c r="BD841" s="9">
        <v>0.45</v>
      </c>
      <c r="BE841" s="9">
        <v>1.1599999999999999</v>
      </c>
      <c r="BG841" s="9">
        <v>0.86</v>
      </c>
      <c r="BH841" s="9">
        <v>0.32</v>
      </c>
      <c r="BI841" s="9">
        <v>0.12</v>
      </c>
      <c r="BP841" s="9">
        <v>0.4</v>
      </c>
      <c r="BQ841" s="9">
        <v>6.4000000000000001E-2</v>
      </c>
    </row>
    <row r="842" spans="2:69">
      <c r="B842" s="7" t="s">
        <v>603</v>
      </c>
      <c r="F842" s="8">
        <v>3.98</v>
      </c>
      <c r="AC842" s="9">
        <v>92</v>
      </c>
      <c r="AD842" s="9">
        <v>2201</v>
      </c>
      <c r="AL842" s="9">
        <v>0.11</v>
      </c>
      <c r="AM842" s="9">
        <v>17.3</v>
      </c>
      <c r="AN842" s="9">
        <v>4.25</v>
      </c>
      <c r="BD842" s="9">
        <v>0.45</v>
      </c>
      <c r="BE842" s="9">
        <v>1.06</v>
      </c>
      <c r="BG842" s="9">
        <v>0.9</v>
      </c>
      <c r="BH842" s="9">
        <v>0.34</v>
      </c>
      <c r="BI842" s="9">
        <v>0.13</v>
      </c>
      <c r="BP842" s="9">
        <v>0.42</v>
      </c>
      <c r="BQ842" s="9">
        <v>6.2E-2</v>
      </c>
    </row>
    <row r="843" spans="2:69">
      <c r="B843" s="7" t="s">
        <v>602</v>
      </c>
      <c r="F843" s="8">
        <v>2.4700000000000002</v>
      </c>
      <c r="AC843" s="9">
        <v>90</v>
      </c>
      <c r="AD843" s="9">
        <v>2377</v>
      </c>
      <c r="AL843" s="9">
        <v>0.26</v>
      </c>
      <c r="AM843" s="9">
        <v>22.2</v>
      </c>
      <c r="AN843" s="9">
        <v>1.58</v>
      </c>
      <c r="BD843" s="9">
        <v>0.89</v>
      </c>
      <c r="BE843" s="9">
        <v>2.17</v>
      </c>
      <c r="BG843" s="9">
        <v>1.33</v>
      </c>
      <c r="BH843" s="9">
        <v>0.28999999999999998</v>
      </c>
      <c r="BI843" s="9">
        <v>0.1</v>
      </c>
      <c r="BP843" s="9">
        <v>0.16</v>
      </c>
      <c r="BQ843" s="9">
        <v>2.5999999999999999E-2</v>
      </c>
    </row>
    <row r="844" spans="2:69">
      <c r="B844" s="7" t="s">
        <v>601</v>
      </c>
      <c r="F844" s="8">
        <v>0.82</v>
      </c>
      <c r="AC844" s="9">
        <v>104</v>
      </c>
      <c r="AD844" s="9">
        <v>2797</v>
      </c>
      <c r="AL844" s="9">
        <v>0.28000000000000003</v>
      </c>
      <c r="AM844" s="9">
        <v>24.1</v>
      </c>
      <c r="AN844" s="9">
        <v>1.9</v>
      </c>
      <c r="BD844" s="9">
        <v>1.07</v>
      </c>
      <c r="BE844" s="9">
        <v>2.61</v>
      </c>
      <c r="BG844" s="9">
        <v>1.89</v>
      </c>
      <c r="BH844" s="9">
        <v>0.48</v>
      </c>
      <c r="BI844" s="9">
        <v>0.16</v>
      </c>
      <c r="BP844" s="9">
        <v>0.13</v>
      </c>
      <c r="BQ844" s="9">
        <v>1.9E-2</v>
      </c>
    </row>
    <row r="845" spans="2:69">
      <c r="B845" s="7" t="s">
        <v>600</v>
      </c>
      <c r="F845" s="8">
        <v>3.34</v>
      </c>
      <c r="AC845" s="9">
        <v>105</v>
      </c>
      <c r="AL845" s="9">
        <v>0.11</v>
      </c>
      <c r="AM845" s="9">
        <v>20.100000000000001</v>
      </c>
      <c r="AN845" s="9">
        <v>3.5</v>
      </c>
      <c r="BD845" s="9">
        <v>0.85</v>
      </c>
      <c r="BE845" s="9">
        <v>1.72</v>
      </c>
      <c r="BG845" s="9">
        <v>0.91</v>
      </c>
      <c r="BH845" s="9">
        <v>0.26</v>
      </c>
      <c r="BI845" s="9">
        <v>0.1</v>
      </c>
      <c r="BP845" s="9">
        <v>0.33</v>
      </c>
      <c r="BQ845" s="9">
        <v>5.3999999999999999E-2</v>
      </c>
    </row>
    <row r="846" spans="2:69">
      <c r="B846" s="7" t="s">
        <v>599</v>
      </c>
      <c r="F846" s="8">
        <v>1.64</v>
      </c>
      <c r="AC846" s="9">
        <v>102</v>
      </c>
      <c r="AD846" s="9">
        <v>2655</v>
      </c>
      <c r="AL846" s="9">
        <v>0.86</v>
      </c>
      <c r="AM846" s="9">
        <v>27.1</v>
      </c>
      <c r="AN846" s="9">
        <v>136</v>
      </c>
      <c r="BD846" s="9">
        <v>1.33</v>
      </c>
      <c r="BE846" s="9">
        <v>3.3</v>
      </c>
      <c r="BG846" s="9">
        <v>2.06</v>
      </c>
      <c r="BH846" s="9">
        <v>0.38</v>
      </c>
      <c r="BI846" s="9">
        <v>0.11</v>
      </c>
      <c r="BP846" s="9">
        <v>0.13</v>
      </c>
      <c r="BQ846" s="9">
        <v>1.9E-2</v>
      </c>
    </row>
    <row r="847" spans="2:69">
      <c r="B847" s="7" t="s">
        <v>598</v>
      </c>
      <c r="F847" s="8">
        <v>2.0299999999999998</v>
      </c>
    </row>
    <row r="848" spans="2:69">
      <c r="B848" s="7" t="s">
        <v>597</v>
      </c>
      <c r="F848" s="8">
        <v>0.75</v>
      </c>
      <c r="AC848" s="9">
        <v>104</v>
      </c>
      <c r="AD848" s="9">
        <v>2774</v>
      </c>
      <c r="AL848" s="9">
        <v>0.3</v>
      </c>
      <c r="AM848" s="9">
        <v>39.4</v>
      </c>
      <c r="AN848" s="9">
        <v>1.65</v>
      </c>
      <c r="BD848" s="9">
        <v>0.81</v>
      </c>
      <c r="BE848" s="9">
        <v>2.11</v>
      </c>
      <c r="BG848" s="9">
        <v>1.64</v>
      </c>
      <c r="BH848" s="9">
        <v>0.42</v>
      </c>
      <c r="BI848" s="9">
        <v>0.14000000000000001</v>
      </c>
      <c r="BP848" s="9">
        <v>0.12</v>
      </c>
      <c r="BQ848" s="9">
        <v>1.9E-2</v>
      </c>
    </row>
    <row r="849" spans="1:83">
      <c r="B849" s="7" t="s">
        <v>596</v>
      </c>
      <c r="F849" s="8">
        <v>1.26</v>
      </c>
      <c r="AC849" s="9">
        <v>97</v>
      </c>
      <c r="AD849" s="9">
        <v>2562</v>
      </c>
      <c r="AL849" s="9">
        <v>0.15</v>
      </c>
      <c r="AM849" s="9">
        <v>28.1</v>
      </c>
      <c r="AN849" s="9">
        <v>1.1299999999999999</v>
      </c>
      <c r="BD849" s="9">
        <v>1.54</v>
      </c>
      <c r="BE849" s="9">
        <v>3.79</v>
      </c>
      <c r="BG849" s="9">
        <v>2.08</v>
      </c>
      <c r="BH849" s="9">
        <v>0.38</v>
      </c>
      <c r="BI849" s="9">
        <v>0.11</v>
      </c>
      <c r="BP849" s="9">
        <v>0.1</v>
      </c>
      <c r="BQ849" s="9">
        <v>1.6E-2</v>
      </c>
    </row>
    <row r="850" spans="1:83">
      <c r="B850" s="7" t="s">
        <v>595</v>
      </c>
      <c r="F850" s="8">
        <v>1.1100000000000001</v>
      </c>
      <c r="AC850" s="9">
        <v>100</v>
      </c>
      <c r="AD850" s="9">
        <v>2772</v>
      </c>
      <c r="AL850" s="9">
        <v>0.31</v>
      </c>
      <c r="AM850" s="9">
        <v>70.8</v>
      </c>
      <c r="AN850" s="9">
        <v>2.4900000000000002</v>
      </c>
      <c r="BD850" s="9">
        <v>3.56</v>
      </c>
      <c r="BE850" s="9">
        <v>7.45</v>
      </c>
      <c r="BG850" s="9">
        <v>3.91</v>
      </c>
      <c r="BH850" s="9">
        <v>0.83</v>
      </c>
      <c r="BI850" s="9">
        <v>0.24</v>
      </c>
      <c r="BP850" s="9">
        <v>0.17</v>
      </c>
      <c r="BQ850" s="9">
        <v>2.1999999999999999E-2</v>
      </c>
    </row>
    <row r="851" spans="1:83">
      <c r="B851" s="7" t="s">
        <v>594</v>
      </c>
      <c r="F851" s="8">
        <v>3.92</v>
      </c>
      <c r="AC851" s="9">
        <v>109</v>
      </c>
      <c r="AD851" s="9">
        <v>1847</v>
      </c>
      <c r="AL851" s="9">
        <v>0.14000000000000001</v>
      </c>
      <c r="AM851" s="9">
        <v>27.6</v>
      </c>
      <c r="AN851" s="9">
        <v>4.66</v>
      </c>
      <c r="BD851" s="9">
        <v>0.91</v>
      </c>
      <c r="BE851" s="9">
        <v>1.87</v>
      </c>
      <c r="BG851" s="9">
        <v>1.07</v>
      </c>
      <c r="BH851" s="9">
        <v>0.32</v>
      </c>
      <c r="BI851" s="9">
        <v>0.13</v>
      </c>
      <c r="BP851" s="9">
        <v>0.41</v>
      </c>
      <c r="BQ851" s="9">
        <v>6.7000000000000004E-2</v>
      </c>
    </row>
    <row r="852" spans="1:83">
      <c r="B852" s="7" t="s">
        <v>593</v>
      </c>
      <c r="F852" s="8">
        <v>0.86</v>
      </c>
      <c r="AC852" s="9">
        <v>101</v>
      </c>
      <c r="AD852" s="9">
        <v>2718</v>
      </c>
      <c r="AL852" s="9">
        <v>0.74</v>
      </c>
      <c r="AM852" s="9">
        <v>92.3</v>
      </c>
      <c r="AN852" s="9">
        <v>1.54</v>
      </c>
      <c r="BD852" s="9">
        <v>6.73</v>
      </c>
      <c r="BE852" s="9">
        <v>14.5</v>
      </c>
      <c r="BG852" s="9">
        <v>6.03</v>
      </c>
      <c r="BH852" s="9">
        <v>0.83</v>
      </c>
      <c r="BI852" s="9">
        <v>0.23</v>
      </c>
      <c r="BP852" s="9">
        <v>0.08</v>
      </c>
      <c r="BQ852" s="9">
        <v>1.2999999999999999E-2</v>
      </c>
    </row>
    <row r="853" spans="1:83">
      <c r="B853" s="7" t="s">
        <v>592</v>
      </c>
      <c r="F853" s="8">
        <v>2.6</v>
      </c>
      <c r="AC853" s="9">
        <v>97</v>
      </c>
      <c r="AD853" s="9">
        <v>2454</v>
      </c>
      <c r="AL853" s="9">
        <v>0.26</v>
      </c>
      <c r="AM853" s="9">
        <v>28</v>
      </c>
      <c r="AN853" s="9">
        <v>2.21</v>
      </c>
      <c r="BD853" s="9">
        <v>0.86</v>
      </c>
      <c r="BE853" s="9">
        <v>2.61</v>
      </c>
      <c r="BG853" s="9">
        <v>2.0699999999999998</v>
      </c>
      <c r="BH853" s="9">
        <v>0.46</v>
      </c>
      <c r="BI853" s="9">
        <v>0.14000000000000001</v>
      </c>
      <c r="BP853" s="9">
        <v>0.2</v>
      </c>
      <c r="BQ853" s="9">
        <v>3.2000000000000001E-2</v>
      </c>
    </row>
    <row r="854" spans="1:83">
      <c r="B854" s="7" t="s">
        <v>591</v>
      </c>
      <c r="F854" s="8">
        <v>1.1399999999999999</v>
      </c>
      <c r="AC854" s="9">
        <v>105</v>
      </c>
      <c r="AD854" s="9">
        <v>2815</v>
      </c>
      <c r="AL854" s="9">
        <v>0.28999999999999998</v>
      </c>
      <c r="AM854" s="9">
        <v>14.4</v>
      </c>
      <c r="AN854" s="9">
        <v>0.79</v>
      </c>
      <c r="BD854" s="9">
        <v>0.64</v>
      </c>
      <c r="BE854" s="9">
        <v>1.52</v>
      </c>
      <c r="BG854" s="9">
        <v>93</v>
      </c>
      <c r="BH854" s="9">
        <v>0.19</v>
      </c>
      <c r="BI854" s="9">
        <v>0.06</v>
      </c>
      <c r="BP854" s="9">
        <v>7.0000000000000007E-2</v>
      </c>
      <c r="BQ854" s="9">
        <v>1.0999999999999999E-2</v>
      </c>
    </row>
    <row r="855" spans="1:83">
      <c r="B855" s="7" t="s">
        <v>590</v>
      </c>
      <c r="F855" s="8">
        <v>3.58</v>
      </c>
      <c r="AC855" s="9">
        <v>90</v>
      </c>
      <c r="AL855" s="9">
        <v>0.16</v>
      </c>
      <c r="AM855" s="9">
        <v>27.9</v>
      </c>
      <c r="AN855" s="9">
        <v>3.73</v>
      </c>
      <c r="BD855" s="9">
        <v>1.1100000000000001</v>
      </c>
      <c r="BE855" s="9">
        <v>2.64</v>
      </c>
      <c r="BG855" s="9">
        <v>1.64</v>
      </c>
      <c r="BH855" s="9">
        <v>0.43</v>
      </c>
      <c r="BI855" s="9">
        <v>0.16</v>
      </c>
      <c r="BP855" s="9">
        <v>0.35</v>
      </c>
      <c r="BQ855" s="9">
        <v>5.8999999999999997E-2</v>
      </c>
    </row>
    <row r="857" spans="1:83">
      <c r="A857" s="7" t="s">
        <v>589</v>
      </c>
      <c r="B857" s="7" t="s">
        <v>588</v>
      </c>
      <c r="D857" s="8">
        <v>43.65</v>
      </c>
      <c r="E857" s="8">
        <v>8.0000000000000002E-3</v>
      </c>
      <c r="F857" s="8">
        <v>0.5</v>
      </c>
      <c r="J857" s="8">
        <v>8.11</v>
      </c>
      <c r="L857" s="8">
        <v>45.56</v>
      </c>
      <c r="N857" s="8">
        <v>0.71</v>
      </c>
      <c r="O857" s="8">
        <v>1.9E-2</v>
      </c>
      <c r="R857" s="8">
        <v>98.557000000000016</v>
      </c>
      <c r="AC857" s="9">
        <v>132</v>
      </c>
      <c r="AL857" s="9">
        <v>0.105699453060593</v>
      </c>
      <c r="AM857" s="9">
        <v>0.79042320642252317</v>
      </c>
      <c r="AN857" s="9">
        <v>0.22948767819538934</v>
      </c>
      <c r="AO857" s="9">
        <v>0.15092753523060901</v>
      </c>
      <c r="AP857" s="9">
        <v>1.0825568207566466E-2</v>
      </c>
      <c r="BC857" s="9">
        <v>0.56358109597790118</v>
      </c>
      <c r="BD857" s="9">
        <v>2.2568198829505975E-2</v>
      </c>
      <c r="BE857" s="9">
        <v>0.10840009414429742</v>
      </c>
      <c r="BF857" s="9">
        <v>2.4439761415952142E-2</v>
      </c>
      <c r="BG857" s="9">
        <v>0.1302817637095014</v>
      </c>
      <c r="BH857" s="9">
        <v>4.7273599985924508E-2</v>
      </c>
      <c r="BI857" s="9">
        <v>9.4832349964675839E-3</v>
      </c>
      <c r="BJ857" s="9">
        <v>4.7874854280149468E-2</v>
      </c>
      <c r="BK857" s="9">
        <v>9.5439898577793798E-3</v>
      </c>
      <c r="BL857" s="9">
        <v>5.8249695024792082E-2</v>
      </c>
      <c r="BM857" s="9">
        <v>1.1089267306427097E-2</v>
      </c>
      <c r="BN857" s="9">
        <v>3.0810704389459726E-2</v>
      </c>
      <c r="BO857" s="9">
        <v>4.6527497063503648E-3</v>
      </c>
      <c r="BP857" s="9">
        <v>3.2752818953129308E-2</v>
      </c>
      <c r="BQ857" s="9">
        <v>6.2438246598489804E-3</v>
      </c>
      <c r="BS857" s="9">
        <v>6.7370776054370121E-4</v>
      </c>
      <c r="CB857" s="9">
        <v>2.1000000000000001E-2</v>
      </c>
      <c r="CD857" s="9">
        <v>3.300109953390223E-3</v>
      </c>
      <c r="CE857" s="9">
        <v>1.3566154840030564E-3</v>
      </c>
    </row>
    <row r="858" spans="1:83">
      <c r="B858" s="7" t="s">
        <v>587</v>
      </c>
      <c r="D858" s="8">
        <v>44.24</v>
      </c>
      <c r="E858" s="8">
        <v>8.0000000000000002E-3</v>
      </c>
      <c r="F858" s="8">
        <v>0.62</v>
      </c>
      <c r="J858" s="8">
        <v>7.92</v>
      </c>
      <c r="L858" s="8">
        <v>45</v>
      </c>
      <c r="N858" s="8">
        <v>0.87</v>
      </c>
      <c r="O858" s="8">
        <v>0.01</v>
      </c>
      <c r="R858" s="8">
        <v>98.668000000000006</v>
      </c>
      <c r="AC858" s="9">
        <v>126.67996097231949</v>
      </c>
      <c r="AL858" s="9">
        <v>9.87146012658877E-2</v>
      </c>
      <c r="AM858" s="9">
        <v>0.61732603193610802</v>
      </c>
      <c r="AN858" s="9">
        <v>5.3675307835908778E-2</v>
      </c>
      <c r="AO858" s="9">
        <v>0.12649788787401836</v>
      </c>
      <c r="AP858" s="9">
        <v>8.8170018231819303E-3</v>
      </c>
      <c r="BC858" s="9">
        <v>0.38889114896447396</v>
      </c>
      <c r="BD858" s="9">
        <v>5.0805032947823401E-3</v>
      </c>
      <c r="BE858" s="9">
        <v>1.2820431534428143E-2</v>
      </c>
      <c r="BF858" s="9">
        <v>2.0375429010854561E-3</v>
      </c>
      <c r="BG858" s="9">
        <v>9.3026097500056512E-3</v>
      </c>
      <c r="BH858" s="9">
        <v>3.0639104987160836E-3</v>
      </c>
      <c r="BI858" s="9">
        <v>8.2582836683354165E-4</v>
      </c>
      <c r="BJ858" s="9">
        <v>2.8839475037242329E-3</v>
      </c>
      <c r="BK858" s="9">
        <v>7.0137569046702043E-4</v>
      </c>
      <c r="BL858" s="9">
        <v>6.1069924314135424E-3</v>
      </c>
      <c r="BM858" s="9">
        <v>1.8452309280583413E-3</v>
      </c>
      <c r="BN858" s="9">
        <v>8.1355955475657608E-3</v>
      </c>
      <c r="BO858" s="9">
        <v>1.9705834328439123E-3</v>
      </c>
      <c r="BP858" s="9">
        <v>2.0084296900814196E-2</v>
      </c>
      <c r="BQ858" s="9">
        <v>4.4073761805634021E-3</v>
      </c>
      <c r="BS858" s="9">
        <v>9.7612289417212952E-4</v>
      </c>
      <c r="CB858" s="9">
        <v>1.3323640081257686E-2</v>
      </c>
      <c r="CD858" s="9">
        <v>6.5139070230622908E-4</v>
      </c>
      <c r="CE858" s="9">
        <v>3.4803350407197202E-4</v>
      </c>
    </row>
    <row r="859" spans="1:83">
      <c r="B859" s="7" t="s">
        <v>586</v>
      </c>
      <c r="D859" s="8">
        <v>43.65</v>
      </c>
      <c r="E859" s="8">
        <v>8.0000000000000002E-3</v>
      </c>
      <c r="F859" s="8">
        <v>0.44</v>
      </c>
      <c r="J859" s="8">
        <v>8.1300000000000008</v>
      </c>
      <c r="L859" s="8">
        <v>46.21</v>
      </c>
      <c r="N859" s="8">
        <v>0.53</v>
      </c>
      <c r="O859" s="8">
        <v>1.2E-2</v>
      </c>
      <c r="R859" s="8">
        <v>98.98</v>
      </c>
      <c r="AC859" s="9">
        <v>130.79928921697453</v>
      </c>
      <c r="AL859" s="9">
        <v>9.6731165745977191E-2</v>
      </c>
      <c r="AM859" s="9">
        <v>0.16038014556386571</v>
      </c>
      <c r="AN859" s="9">
        <v>4.6151219851878485E-2</v>
      </c>
      <c r="AO859" s="9">
        <v>9.8448194783816098E-2</v>
      </c>
      <c r="AP859" s="9">
        <v>1.0111523373515565E-2</v>
      </c>
      <c r="BC859" s="9">
        <v>0.26420627943902963</v>
      </c>
      <c r="BD859" s="9">
        <v>3.9887127249955776E-3</v>
      </c>
      <c r="BE859" s="9">
        <v>1.0443850179950566E-2</v>
      </c>
      <c r="BF859" s="9">
        <v>1.5626809958571356E-3</v>
      </c>
      <c r="BG859" s="9">
        <v>7.2735545556206057E-3</v>
      </c>
      <c r="BH859" s="9">
        <v>3.0234535342539182E-3</v>
      </c>
      <c r="BI859" s="9">
        <v>7.3947113892772838E-4</v>
      </c>
      <c r="BJ859" s="9">
        <v>3.1583451133413319E-3</v>
      </c>
      <c r="BK859" s="9">
        <v>6.3813036709951343E-4</v>
      </c>
      <c r="BL859" s="9">
        <v>5.3645416479513259E-3</v>
      </c>
      <c r="BM859" s="9">
        <v>1.411444712953711E-3</v>
      </c>
      <c r="BN859" s="9">
        <v>6.2251537558215648E-3</v>
      </c>
      <c r="BO859" s="9">
        <v>1.4343158407705949E-3</v>
      </c>
      <c r="BP859" s="9">
        <v>1.4310999427524201E-2</v>
      </c>
      <c r="BQ859" s="9">
        <v>3.33466520757802E-3</v>
      </c>
      <c r="BS859" s="9">
        <v>2.2058038426442524E-4</v>
      </c>
      <c r="CB859" s="9">
        <v>1.9488098063166231E-2</v>
      </c>
      <c r="CD859" s="9">
        <v>4.0681631729901275E-4</v>
      </c>
      <c r="CE859" s="9">
        <v>5.0489468527312609E-4</v>
      </c>
    </row>
    <row r="860" spans="1:83">
      <c r="B860" s="7" t="s">
        <v>585</v>
      </c>
      <c r="D860" s="8">
        <v>43.51</v>
      </c>
      <c r="E860" s="8">
        <v>8.9999999999999993E-3</v>
      </c>
      <c r="F860" s="8">
        <v>0.62</v>
      </c>
      <c r="J860" s="8">
        <v>8.2200000000000006</v>
      </c>
      <c r="L860" s="8">
        <v>46.05</v>
      </c>
      <c r="N860" s="8">
        <v>0.55000000000000004</v>
      </c>
      <c r="O860" s="8">
        <v>7.0000000000000001E-3</v>
      </c>
      <c r="R860" s="8">
        <v>98.966000000000022</v>
      </c>
      <c r="AC860" s="9">
        <v>134.71187985202988</v>
      </c>
      <c r="AL860" s="9">
        <v>9.5937263355235891E-2</v>
      </c>
      <c r="AM860" s="9">
        <v>1.5679959784361217</v>
      </c>
      <c r="AN860" s="9">
        <v>7.0429462017656888E-2</v>
      </c>
      <c r="AO860" s="9">
        <v>0.21884626249010472</v>
      </c>
      <c r="AP860" s="9">
        <v>1.2018772164254921E-2</v>
      </c>
      <c r="BC860" s="9">
        <v>0.44963620142011157</v>
      </c>
      <c r="BD860" s="9">
        <v>1.4846075395982655E-2</v>
      </c>
      <c r="BE860" s="9">
        <v>3.9443487634754373E-2</v>
      </c>
      <c r="BF860" s="9">
        <v>6.1779822653705522E-3</v>
      </c>
      <c r="BG860" s="9">
        <v>2.8115882524470538E-2</v>
      </c>
      <c r="BH860" s="9">
        <v>7.9683518775839259E-3</v>
      </c>
      <c r="BI860" s="9">
        <v>2.7991793349451772E-3</v>
      </c>
      <c r="BJ860" s="9">
        <v>8.014485473477986E-3</v>
      </c>
      <c r="BK860" s="9">
        <v>1.5161839992836729E-3</v>
      </c>
      <c r="BL860" s="9">
        <v>1.0479225767460128E-2</v>
      </c>
      <c r="BM860" s="9">
        <v>2.4415671563324044E-3</v>
      </c>
      <c r="BN860" s="9">
        <v>9.3688552807016066E-3</v>
      </c>
      <c r="BO860" s="9">
        <v>1.93701618405208E-3</v>
      </c>
      <c r="BP860" s="9">
        <v>1.9434020761742929E-2</v>
      </c>
      <c r="BQ860" s="9">
        <v>4.2334073369184617E-3</v>
      </c>
      <c r="BS860" s="9">
        <v>1.412736888590233E-3</v>
      </c>
      <c r="CB860" s="9">
        <v>0.02</v>
      </c>
      <c r="CD860" s="9">
        <v>1.5449666185592206E-3</v>
      </c>
      <c r="CE860" s="9">
        <v>1.0020930176557719E-3</v>
      </c>
    </row>
    <row r="861" spans="1:83">
      <c r="B861" s="7" t="s">
        <v>584</v>
      </c>
      <c r="D861" s="8">
        <v>43.85</v>
      </c>
      <c r="E861" s="8">
        <v>1.2E-2</v>
      </c>
      <c r="F861" s="8">
        <v>0.53</v>
      </c>
      <c r="J861" s="8">
        <v>8.1199999999999992</v>
      </c>
      <c r="L861" s="8">
        <v>45.9</v>
      </c>
      <c r="N861" s="8">
        <v>0.64</v>
      </c>
      <c r="O861" s="8">
        <v>2.5999999999999999E-2</v>
      </c>
      <c r="R861" s="8">
        <v>99.078000000000003</v>
      </c>
      <c r="AC861" s="9">
        <v>134.68252156218972</v>
      </c>
      <c r="AL861" s="9">
        <v>5.0195975786609837E-2</v>
      </c>
      <c r="AM861" s="9">
        <v>2.1060361481669085</v>
      </c>
      <c r="AN861" s="9">
        <v>0.1341261065875953</v>
      </c>
      <c r="AO861" s="9">
        <v>0.42680933854698611</v>
      </c>
      <c r="AP861" s="9">
        <v>8.3365656116494297E-3</v>
      </c>
      <c r="BC861" s="9">
        <v>0.85284070615734431</v>
      </c>
      <c r="BD861" s="9">
        <v>2.4015135025411107E-2</v>
      </c>
      <c r="BE861" s="9">
        <v>6.832773571775827E-2</v>
      </c>
      <c r="BF861" s="9">
        <v>1.0977360267813721E-2</v>
      </c>
      <c r="BG861" s="9">
        <v>5.2953686204148961E-2</v>
      </c>
      <c r="BH861" s="9">
        <v>1.4650668537527462E-2</v>
      </c>
      <c r="BI861" s="9">
        <v>5.5561842869261985E-3</v>
      </c>
      <c r="BJ861" s="9">
        <v>1.5698194039093595E-2</v>
      </c>
      <c r="BK861" s="9">
        <v>2.7552676595110383E-3</v>
      </c>
      <c r="BL861" s="9">
        <v>1.8941101739060433E-2</v>
      </c>
      <c r="BM861" s="9">
        <v>4.2703426525831593E-3</v>
      </c>
      <c r="BN861" s="9">
        <v>1.4972521884941034E-2</v>
      </c>
      <c r="BO861" s="9">
        <v>2.5576525896977569E-3</v>
      </c>
      <c r="BP861" s="9">
        <v>2.249374644683954E-2</v>
      </c>
      <c r="BQ861" s="9">
        <v>4.4942809061227591E-3</v>
      </c>
      <c r="BS861" s="9">
        <v>7.8041585100293166E-4</v>
      </c>
      <c r="CB861" s="9">
        <v>1.7384226950439442E-2</v>
      </c>
      <c r="CD861" s="9">
        <v>3.6359783325849173E-3</v>
      </c>
      <c r="CE861" s="9">
        <v>2.7986880525082266E-3</v>
      </c>
    </row>
    <row r="862" spans="1:83">
      <c r="B862" s="7" t="s">
        <v>583</v>
      </c>
      <c r="D862" s="8">
        <v>44.55</v>
      </c>
      <c r="E862" s="8">
        <v>8.0000000000000002E-3</v>
      </c>
      <c r="F862" s="8">
        <v>0.85</v>
      </c>
      <c r="J862" s="8">
        <v>7.92</v>
      </c>
      <c r="L862" s="8">
        <v>44.47</v>
      </c>
      <c r="N862" s="8">
        <v>0.84</v>
      </c>
      <c r="O862" s="8">
        <v>2.5000000000000001E-2</v>
      </c>
      <c r="R862" s="8">
        <v>98.662999999999982</v>
      </c>
      <c r="AC862" s="9">
        <v>126.35817469063288</v>
      </c>
      <c r="AL862" s="9">
        <v>0.13473730004029433</v>
      </c>
      <c r="AM862" s="9">
        <v>1.1659834156755768</v>
      </c>
      <c r="AN862" s="9">
        <v>0.11858849135147585</v>
      </c>
      <c r="AO862" s="9">
        <v>0.24992093207966559</v>
      </c>
      <c r="AP862" s="9">
        <v>1.7609269424450503E-2</v>
      </c>
      <c r="BC862" s="9">
        <v>0.71026110580797475</v>
      </c>
      <c r="BD862" s="9">
        <v>1.9328141040352458E-2</v>
      </c>
      <c r="BE862" s="9">
        <v>5.5973214726916971E-2</v>
      </c>
      <c r="BF862" s="9">
        <v>8.9074141105860948E-3</v>
      </c>
      <c r="BG862" s="9">
        <v>4.0635957169620013E-2</v>
      </c>
      <c r="BH862" s="9">
        <v>1.2963447930052803E-2</v>
      </c>
      <c r="BI862" s="9">
        <v>3.9564113292516207E-3</v>
      </c>
      <c r="BJ862" s="9">
        <v>1.1982408279059182E-2</v>
      </c>
      <c r="BK862" s="9">
        <v>2.6396490094949365E-3</v>
      </c>
      <c r="BL862" s="9">
        <v>1.9857101076241238E-2</v>
      </c>
      <c r="BM862" s="9">
        <v>4.8517000232066315E-3</v>
      </c>
      <c r="BN862" s="9">
        <v>1.8167013835649098E-2</v>
      </c>
      <c r="BO862" s="9">
        <v>3.5725732727916438E-3</v>
      </c>
      <c r="BP862" s="9">
        <v>3.2545265796539942E-2</v>
      </c>
      <c r="BQ862" s="9">
        <v>6.3771841843430557E-3</v>
      </c>
      <c r="BS862" s="9">
        <v>1.005688183159606E-3</v>
      </c>
      <c r="CB862" s="9">
        <v>2.0065832867068412E-2</v>
      </c>
      <c r="CD862" s="9">
        <v>2.8080472784905801E-3</v>
      </c>
      <c r="CE862" s="9">
        <v>1.8299819509031384E-3</v>
      </c>
    </row>
    <row r="863" spans="1:83">
      <c r="B863" s="7" t="s">
        <v>582</v>
      </c>
      <c r="D863" s="8">
        <v>44.21</v>
      </c>
      <c r="E863" s="8">
        <v>8.9999999999999993E-3</v>
      </c>
      <c r="F863" s="8">
        <v>0.63</v>
      </c>
      <c r="J863" s="8">
        <v>7.98</v>
      </c>
      <c r="L863" s="8">
        <v>44.82</v>
      </c>
      <c r="N863" s="8">
        <v>1.28</v>
      </c>
      <c r="O863" s="8">
        <v>1.4E-2</v>
      </c>
      <c r="R863" s="8">
        <v>98.943000000000012</v>
      </c>
      <c r="AC863" s="9">
        <v>126.46410543653883</v>
      </c>
      <c r="AL863" s="9">
        <v>9.0703694668211265E-2</v>
      </c>
      <c r="AM863" s="9">
        <v>1.1611739344620222</v>
      </c>
      <c r="AN863" s="9">
        <v>7.6238403749920691E-2</v>
      </c>
      <c r="AO863" s="9">
        <v>0.20840465108515929</v>
      </c>
      <c r="AP863" s="9">
        <v>1.2423214453882081E-2</v>
      </c>
      <c r="BC863" s="9">
        <v>0.2379867212099995</v>
      </c>
      <c r="BD863" s="9">
        <v>1.155145114932863E-2</v>
      </c>
      <c r="BE863" s="9">
        <v>3.0776899266410099E-2</v>
      </c>
      <c r="BF863" s="9">
        <v>3.9898466254120572E-3</v>
      </c>
      <c r="BG863" s="9">
        <v>1.7285131482481283E-2</v>
      </c>
      <c r="BH863" s="9">
        <v>4.7671105176358211E-3</v>
      </c>
      <c r="BI863" s="9">
        <v>1.5556161682914779E-3</v>
      </c>
      <c r="BJ863" s="9">
        <v>4.477275757814831E-3</v>
      </c>
      <c r="BK863" s="9">
        <v>1.0591728550547836E-3</v>
      </c>
      <c r="BL863" s="9">
        <v>8.8188430064196008E-3</v>
      </c>
      <c r="BM863" s="9">
        <v>2.5830929816267325E-3</v>
      </c>
      <c r="BN863" s="9">
        <v>1.0906005563220625E-2</v>
      </c>
      <c r="BO863" s="9">
        <v>2.4956591051656751E-3</v>
      </c>
      <c r="BP863" s="9">
        <v>2.3093454305303109E-2</v>
      </c>
      <c r="BQ863" s="9">
        <v>4.7639715159040752E-3</v>
      </c>
      <c r="BS863" s="9">
        <v>7.8054243833180418E-4</v>
      </c>
      <c r="CB863" s="9">
        <v>1.2747658371064542E-2</v>
      </c>
      <c r="CD863" s="9">
        <v>1.4247249134309837E-3</v>
      </c>
      <c r="CE863" s="9">
        <v>7.3322218888036573E-4</v>
      </c>
    </row>
    <row r="864" spans="1:83">
      <c r="B864" s="7" t="s">
        <v>581</v>
      </c>
      <c r="D864" s="8">
        <v>43.97</v>
      </c>
      <c r="E864" s="8">
        <v>8.0000000000000002E-3</v>
      </c>
      <c r="F864" s="8">
        <v>0.52</v>
      </c>
      <c r="J864" s="8">
        <v>7.55</v>
      </c>
      <c r="L864" s="8">
        <v>46.2</v>
      </c>
      <c r="N864" s="8">
        <v>0.73</v>
      </c>
      <c r="O864" s="8">
        <v>1.2999999999999999E-2</v>
      </c>
      <c r="R864" s="8">
        <v>98.990999999999971</v>
      </c>
      <c r="AC864" s="9">
        <v>132.99478504780777</v>
      </c>
      <c r="AL864" s="9">
        <v>0.1023339607172668</v>
      </c>
      <c r="AM864" s="9">
        <v>0.7335323052915601</v>
      </c>
      <c r="AN864" s="9">
        <v>7.0377762327349352E-2</v>
      </c>
      <c r="AO864" s="9">
        <v>9.2539761769743684E-2</v>
      </c>
      <c r="AP864" s="9">
        <v>1.320155085136146E-2</v>
      </c>
      <c r="BC864" s="9">
        <v>0.16575183002747554</v>
      </c>
      <c r="BD864" s="9">
        <v>1.1938079023894856E-2</v>
      </c>
      <c r="BE864" s="9">
        <v>3.1842671959042945E-2</v>
      </c>
      <c r="BF864" s="9">
        <v>5.0829886482924597E-3</v>
      </c>
      <c r="BG864" s="9">
        <v>2.4145253050658962E-2</v>
      </c>
      <c r="BH864" s="9">
        <v>8.2394263687900517E-3</v>
      </c>
      <c r="BI864" s="9">
        <v>2.3806633602265893E-3</v>
      </c>
      <c r="BJ864" s="9">
        <v>8.3858193529311922E-3</v>
      </c>
      <c r="BK864" s="9">
        <v>1.6459341864765516E-3</v>
      </c>
      <c r="BL864" s="9">
        <v>1.0602392603099885E-2</v>
      </c>
      <c r="BM864" s="9">
        <v>2.5661977442390229E-3</v>
      </c>
      <c r="BN864" s="9">
        <v>9.0872673959376295E-3</v>
      </c>
      <c r="BO864" s="9">
        <v>1.9409217930270442E-3</v>
      </c>
      <c r="BP864" s="9">
        <v>1.704049859205603E-2</v>
      </c>
      <c r="BQ864" s="9">
        <v>3.7107156672253287E-3</v>
      </c>
      <c r="BS864" s="9">
        <v>1.2254769338645431E-3</v>
      </c>
      <c r="CB864" s="9">
        <v>2.1316856386460786E-2</v>
      </c>
      <c r="CD864" s="9">
        <v>5.2711076651218523E-4</v>
      </c>
      <c r="CE864" s="9">
        <v>1.1118240890948903E-3</v>
      </c>
    </row>
    <row r="865" spans="1:83">
      <c r="B865" s="7" t="s">
        <v>580</v>
      </c>
      <c r="D865" s="8">
        <v>43.63</v>
      </c>
      <c r="E865" s="8">
        <v>0.01</v>
      </c>
      <c r="F865" s="8">
        <v>0.5</v>
      </c>
      <c r="J865" s="8">
        <v>7.83</v>
      </c>
      <c r="L865" s="8">
        <v>46.54</v>
      </c>
      <c r="N865" s="8">
        <v>0.55000000000000004</v>
      </c>
      <c r="O865" s="8">
        <v>3.0000000000000001E-3</v>
      </c>
      <c r="R865" s="8">
        <v>99.063000000000017</v>
      </c>
      <c r="AC865" s="9">
        <v>131.2078481291324</v>
      </c>
      <c r="AL865" s="9">
        <v>5.6779816983444947E-2</v>
      </c>
      <c r="AM865" s="9">
        <v>0.2254372997103179</v>
      </c>
      <c r="AN865" s="9">
        <v>9.5390525191026615E-2</v>
      </c>
      <c r="AO865" s="9">
        <v>9.846648022287606E-2</v>
      </c>
      <c r="AP865" s="9">
        <v>6.6739084582227654E-3</v>
      </c>
      <c r="BC865" s="9">
        <v>0.34404131927038795</v>
      </c>
      <c r="BD865" s="9">
        <v>5.7747423310878336E-3</v>
      </c>
      <c r="BE865" s="9">
        <v>1.3639056215576255E-2</v>
      </c>
      <c r="BF865" s="9">
        <v>2.6860075738401857E-3</v>
      </c>
      <c r="BG865" s="9">
        <v>1.5119505257577446E-2</v>
      </c>
      <c r="BH865" s="9">
        <v>5.0302493916334467E-3</v>
      </c>
      <c r="BI865" s="9">
        <v>1.3613331529931986E-3</v>
      </c>
      <c r="BJ865" s="9">
        <v>6.0289018175246753E-3</v>
      </c>
      <c r="BK865" s="9">
        <v>1.2293359341046424E-3</v>
      </c>
      <c r="BL865" s="9">
        <v>9.8966788805261753E-3</v>
      </c>
      <c r="BM865" s="9">
        <v>2.6656940609206944E-3</v>
      </c>
      <c r="BN865" s="9">
        <v>1.1147603819395689E-2</v>
      </c>
      <c r="BO865" s="9">
        <v>2.4007820055906562E-3</v>
      </c>
      <c r="BP865" s="9">
        <v>2.251993940271841E-2</v>
      </c>
      <c r="BQ865" s="9">
        <v>4.6501337460502518E-3</v>
      </c>
      <c r="BS865" s="9">
        <v>2.8350523062010578E-4</v>
      </c>
      <c r="CB865" s="9">
        <v>0.33055956895004224</v>
      </c>
      <c r="CD865" s="9">
        <v>5.2827854454153564E-4</v>
      </c>
      <c r="CE865" s="9">
        <v>3.6505559065900877E-4</v>
      </c>
    </row>
    <row r="866" spans="1:83">
      <c r="B866" s="7" t="s">
        <v>579</v>
      </c>
      <c r="D866" s="8">
        <v>44.12</v>
      </c>
      <c r="E866" s="8">
        <v>8.9999999999999993E-3</v>
      </c>
      <c r="F866" s="8">
        <v>0.55000000000000004</v>
      </c>
      <c r="J866" s="8">
        <v>8.1300000000000008</v>
      </c>
      <c r="L866" s="8">
        <v>45.37</v>
      </c>
      <c r="N866" s="8">
        <v>0.89</v>
      </c>
      <c r="O866" s="8">
        <v>0.01</v>
      </c>
      <c r="R866" s="8">
        <v>99.078999999999951</v>
      </c>
      <c r="AC866" s="9">
        <v>130.85452461066916</v>
      </c>
      <c r="AL866" s="9">
        <v>0.10293371777005815</v>
      </c>
      <c r="AM866" s="9">
        <v>0.32185863665145054</v>
      </c>
      <c r="AN866" s="9">
        <v>4.504485315845394E-2</v>
      </c>
      <c r="AO866" s="9">
        <v>0.10386713981014492</v>
      </c>
      <c r="AP866" s="9">
        <v>1.2131759776166522E-2</v>
      </c>
      <c r="BC866" s="9">
        <v>0.27396520391209139</v>
      </c>
      <c r="BD866" s="9">
        <v>5.7366792986294404E-3</v>
      </c>
      <c r="BE866" s="9">
        <v>1.4336698966136098E-2</v>
      </c>
      <c r="BF866" s="9">
        <v>2.1909320416145153E-3</v>
      </c>
      <c r="BG866" s="9">
        <v>9.3650867876419949E-3</v>
      </c>
      <c r="BH866" s="9">
        <v>2.955726114043206E-3</v>
      </c>
      <c r="BI866" s="9">
        <v>7.4912950853291008E-4</v>
      </c>
      <c r="BJ866" s="9">
        <v>2.9602692403746514E-3</v>
      </c>
      <c r="BK866" s="9">
        <v>5.1562158460894693E-4</v>
      </c>
      <c r="BL866" s="9">
        <v>4.6877868852778721E-3</v>
      </c>
      <c r="BM866" s="9">
        <v>1.5031648043234308E-3</v>
      </c>
      <c r="BN866" s="9">
        <v>7.0471143716839737E-3</v>
      </c>
      <c r="BO866" s="9">
        <v>1.8214237322104487E-3</v>
      </c>
      <c r="BP866" s="9">
        <v>1.8138130280315756E-2</v>
      </c>
      <c r="BQ866" s="9">
        <v>3.986800230550867E-3</v>
      </c>
      <c r="BS866" s="9">
        <v>2.2347923810796217E-4</v>
      </c>
      <c r="CB866" s="9">
        <v>1.2999999999999999E-2</v>
      </c>
      <c r="CD866" s="9">
        <v>1.9373522156539982E-3</v>
      </c>
      <c r="CE866" s="9">
        <v>5.6525391217984106E-3</v>
      </c>
    </row>
    <row r="867" spans="1:83">
      <c r="B867" s="7" t="s">
        <v>578</v>
      </c>
      <c r="D867" s="8">
        <v>43.8</v>
      </c>
      <c r="E867" s="8">
        <v>0.01</v>
      </c>
      <c r="F867" s="8">
        <v>0.41</v>
      </c>
      <c r="J867" s="8">
        <v>8.25</v>
      </c>
      <c r="L867" s="8">
        <v>45.74</v>
      </c>
      <c r="N867" s="8">
        <v>0.83</v>
      </c>
      <c r="O867" s="8">
        <v>6.0000000000000001E-3</v>
      </c>
      <c r="R867" s="8">
        <v>99.045999999999992</v>
      </c>
      <c r="AC867" s="9">
        <v>132.76471287124767</v>
      </c>
      <c r="AL867" s="9">
        <v>8.0414862132556442E-2</v>
      </c>
      <c r="AM867" s="9">
        <v>0.27868856581452328</v>
      </c>
      <c r="AN867" s="9">
        <v>6.5203631644687746E-2</v>
      </c>
      <c r="AO867" s="9">
        <v>0.10173311694278395</v>
      </c>
      <c r="AP867" s="9">
        <v>8.709219312002154E-3</v>
      </c>
      <c r="BC867" s="9">
        <v>0.28105821663292413</v>
      </c>
      <c r="BD867" s="9">
        <v>1.0055805404252442E-2</v>
      </c>
      <c r="BE867" s="9">
        <v>2.5400078815461025E-2</v>
      </c>
      <c r="BF867" s="9">
        <v>4.131559216388545E-3</v>
      </c>
      <c r="BG867" s="9">
        <v>1.8297885751036753E-2</v>
      </c>
      <c r="BH867" s="9">
        <v>5.6301265357110927E-3</v>
      </c>
      <c r="BI867" s="9">
        <v>1.3048561999808657E-3</v>
      </c>
      <c r="BJ867" s="9">
        <v>5.8964438792039834E-3</v>
      </c>
      <c r="BK867" s="9">
        <v>1.1804481310965917E-3</v>
      </c>
      <c r="BL867" s="9">
        <v>9.2505501498470755E-3</v>
      </c>
      <c r="BM867" s="9">
        <v>2.3673634639732261E-3</v>
      </c>
      <c r="BN867" s="9">
        <v>9.3130724002053987E-3</v>
      </c>
      <c r="BO867" s="9">
        <v>2.0504012564616187E-3</v>
      </c>
      <c r="BP867" s="9">
        <v>1.7976619502774384E-2</v>
      </c>
      <c r="BQ867" s="9">
        <v>3.9886355119261845E-3</v>
      </c>
      <c r="BS867" s="9">
        <v>2.4296656898112405E-4</v>
      </c>
      <c r="CB867" s="9">
        <v>2.5000000000000001E-2</v>
      </c>
      <c r="CD867" s="9">
        <v>7.3134400541472215E-4</v>
      </c>
      <c r="CE867" s="9">
        <v>3.3142611944296307E-4</v>
      </c>
    </row>
    <row r="868" spans="1:83">
      <c r="B868" s="7" t="s">
        <v>577</v>
      </c>
      <c r="D868" s="8">
        <v>45.25</v>
      </c>
      <c r="E868" s="8">
        <v>0.01</v>
      </c>
      <c r="F868" s="8">
        <v>0.75</v>
      </c>
      <c r="J868" s="8">
        <v>8.07</v>
      </c>
      <c r="L868" s="8">
        <v>43.73</v>
      </c>
      <c r="N868" s="8">
        <v>0.9</v>
      </c>
      <c r="O868" s="8">
        <v>4.0000000000000001E-3</v>
      </c>
      <c r="R868" s="8">
        <v>98.713999999999999</v>
      </c>
      <c r="AC868" s="9">
        <v>126.80018779929874</v>
      </c>
      <c r="AL868" s="9">
        <v>0.10585210939237039</v>
      </c>
      <c r="AM868" s="9">
        <v>0.12578308423976478</v>
      </c>
      <c r="AN868" s="9">
        <v>5.8353322138089331E-2</v>
      </c>
      <c r="AO868" s="9">
        <v>7.2628625365343855E-2</v>
      </c>
      <c r="AP868" s="9">
        <v>1.0913727861915089E-2</v>
      </c>
      <c r="BC868" s="9">
        <v>0.18882460346813493</v>
      </c>
      <c r="BD868" s="9">
        <v>4.9632656490191784E-3</v>
      </c>
      <c r="BE868" s="9">
        <v>1.4182094156832491E-2</v>
      </c>
      <c r="BF868" s="9">
        <v>1.8124331482593087E-3</v>
      </c>
      <c r="BG868" s="9">
        <v>8.3551022592022062E-3</v>
      </c>
      <c r="BH868" s="9">
        <v>2.737318301228045E-3</v>
      </c>
      <c r="BI868" s="9">
        <v>5.6706919227212163E-4</v>
      </c>
      <c r="BJ868" s="9">
        <v>2.9444530590362187E-3</v>
      </c>
      <c r="BK868" s="9">
        <v>6.5727247948810697E-4</v>
      </c>
      <c r="BL868" s="9">
        <v>6.5375743681323935E-3</v>
      </c>
      <c r="BM868" s="9">
        <v>2.096231070406959E-3</v>
      </c>
      <c r="BN868" s="9">
        <v>1.0116784253092278E-2</v>
      </c>
      <c r="BO868" s="9">
        <v>2.4608742722787417E-3</v>
      </c>
      <c r="BP868" s="9">
        <v>2.5198442231870222E-2</v>
      </c>
      <c r="BQ868" s="9">
        <v>5.2906263207051695E-3</v>
      </c>
      <c r="BS868" s="9">
        <v>1.3244607272447763E-4</v>
      </c>
      <c r="CB868" s="9">
        <v>1.4999999999999999E-2</v>
      </c>
      <c r="CD868" s="9">
        <v>4.5620418371513489E-4</v>
      </c>
      <c r="CE868" s="9">
        <v>3.8750700118763028E-4</v>
      </c>
    </row>
    <row r="869" spans="1:83">
      <c r="B869" s="7" t="s">
        <v>576</v>
      </c>
      <c r="D869" s="8">
        <v>44.91</v>
      </c>
      <c r="E869" s="8">
        <v>8.9999999999999993E-3</v>
      </c>
      <c r="F869" s="8">
        <v>0.63</v>
      </c>
      <c r="J869" s="8">
        <v>8.02</v>
      </c>
      <c r="L869" s="8">
        <v>44.56</v>
      </c>
      <c r="N869" s="8">
        <v>0.86</v>
      </c>
      <c r="O869" s="8">
        <v>2.1999999999999999E-2</v>
      </c>
      <c r="R869" s="8">
        <v>99.010999999999996</v>
      </c>
      <c r="AC869" s="9">
        <v>125.38300678165987</v>
      </c>
      <c r="AL869" s="9">
        <v>0.12305042514951058</v>
      </c>
      <c r="AM869" s="9">
        <v>1.5672633733093599</v>
      </c>
      <c r="AN869" s="9">
        <v>7.547968606832911E-2</v>
      </c>
      <c r="AO869" s="9">
        <v>0.20506160661659567</v>
      </c>
      <c r="AP869" s="9">
        <v>1.1275327417405414E-2</v>
      </c>
      <c r="BC869" s="9">
        <v>0.88423467367113229</v>
      </c>
      <c r="BD869" s="9">
        <v>1.1996376422528864E-2</v>
      </c>
      <c r="BE869" s="9">
        <v>3.1581364717992895E-2</v>
      </c>
      <c r="BF869" s="9">
        <v>4.7180997993593208E-3</v>
      </c>
      <c r="BG869" s="9">
        <v>2.2552379968934125E-2</v>
      </c>
      <c r="BH869" s="9">
        <v>6.6962724943278699E-3</v>
      </c>
      <c r="BI869" s="9">
        <v>2.2473484258558984E-3</v>
      </c>
      <c r="BJ869" s="9">
        <v>7.2120072796420312E-3</v>
      </c>
      <c r="BK869" s="9">
        <v>1.293716811521072E-3</v>
      </c>
      <c r="BL869" s="9">
        <v>9.4855314782119771E-3</v>
      </c>
      <c r="BM869" s="9">
        <v>2.3714472027023857E-3</v>
      </c>
      <c r="BN869" s="9">
        <v>9.7868026729691117E-3</v>
      </c>
      <c r="BO869" s="9">
        <v>2.1875971551164361E-3</v>
      </c>
      <c r="BP869" s="9">
        <v>2.0967068330826868E-2</v>
      </c>
      <c r="BQ869" s="9">
        <v>4.6138453923709414E-3</v>
      </c>
      <c r="BS869" s="9">
        <v>2.2348970795789869E-4</v>
      </c>
      <c r="CB869" s="9">
        <v>3.4000000000000002E-2</v>
      </c>
      <c r="CD869" s="9">
        <v>1.2140373272869491E-3</v>
      </c>
      <c r="CE869" s="9">
        <v>8.6413622659362857E-4</v>
      </c>
    </row>
    <row r="870" spans="1:83">
      <c r="B870" s="7" t="s">
        <v>575</v>
      </c>
      <c r="D870" s="8">
        <v>43.67</v>
      </c>
      <c r="E870" s="8">
        <v>0.01</v>
      </c>
      <c r="F870" s="8">
        <v>0.48</v>
      </c>
      <c r="J870" s="8">
        <v>8.24</v>
      </c>
      <c r="L870" s="8">
        <v>45.97</v>
      </c>
      <c r="N870" s="8">
        <v>0.6</v>
      </c>
      <c r="O870" s="8">
        <v>0.03</v>
      </c>
      <c r="R870" s="8">
        <v>99</v>
      </c>
      <c r="AC870" s="9">
        <v>135.30882900061155</v>
      </c>
      <c r="AL870" s="9">
        <v>0.10793717697852592</v>
      </c>
      <c r="AM870" s="9">
        <v>1.9649602480445032</v>
      </c>
      <c r="AN870" s="9">
        <v>9.6067820164037906E-2</v>
      </c>
      <c r="AO870" s="9">
        <v>0.42042845670918044</v>
      </c>
      <c r="AP870" s="9">
        <v>1.4327229807895064E-2</v>
      </c>
      <c r="BC870" s="9">
        <v>0.74847786028492014</v>
      </c>
      <c r="BD870" s="9">
        <v>2.3346500909125861E-2</v>
      </c>
      <c r="BE870" s="9">
        <v>5.9595254601485473E-2</v>
      </c>
      <c r="BF870" s="9">
        <v>8.8148198548533355E-3</v>
      </c>
      <c r="BG870" s="9">
        <v>3.9686009841669562E-2</v>
      </c>
      <c r="BH870" s="9">
        <v>1.077185467599228E-2</v>
      </c>
      <c r="BI870" s="9">
        <v>3.9622617227412886E-3</v>
      </c>
      <c r="BJ870" s="9">
        <v>1.1245239279660821E-2</v>
      </c>
      <c r="BK870" s="9">
        <v>1.8576163366299922E-3</v>
      </c>
      <c r="BL870" s="9">
        <v>1.293936472505346E-2</v>
      </c>
      <c r="BM870" s="9">
        <v>3.0350675654139047E-3</v>
      </c>
      <c r="BN870" s="9">
        <v>1.1359152290712229E-2</v>
      </c>
      <c r="BO870" s="9">
        <v>2.0818791420252501E-3</v>
      </c>
      <c r="BP870" s="9">
        <v>1.9224504344502128E-2</v>
      </c>
      <c r="BQ870" s="9">
        <v>4.1023715619955036E-3</v>
      </c>
      <c r="BS870" s="9">
        <v>5.3788057447696461E-4</v>
      </c>
      <c r="CB870" s="9">
        <v>1.4925358906157513E-2</v>
      </c>
      <c r="CD870" s="9">
        <v>3.533504489934179E-3</v>
      </c>
      <c r="CE870" s="9">
        <v>1.5967977636892523E-3</v>
      </c>
    </row>
    <row r="871" spans="1:83">
      <c r="B871" s="7" t="s">
        <v>574</v>
      </c>
      <c r="D871" s="8">
        <v>43.39</v>
      </c>
      <c r="E871" s="8">
        <v>8.9999999999999993E-3</v>
      </c>
      <c r="F871" s="8">
        <v>0.42</v>
      </c>
      <c r="J871" s="8">
        <v>8.2200000000000006</v>
      </c>
      <c r="L871" s="8">
        <v>46.02</v>
      </c>
      <c r="N871" s="8">
        <v>0.54</v>
      </c>
      <c r="O871" s="8">
        <v>1E-3</v>
      </c>
      <c r="R871" s="8">
        <v>98.6</v>
      </c>
      <c r="AC871" s="9">
        <v>135.00165321060706</v>
      </c>
      <c r="AL871" s="9">
        <v>6.8600119735322262E-2</v>
      </c>
      <c r="AM871" s="9">
        <v>0.16437675371482124</v>
      </c>
      <c r="AN871" s="9">
        <v>2.7419391181453933E-2</v>
      </c>
      <c r="AO871" s="9">
        <v>0.10922044028866461</v>
      </c>
      <c r="AP871" s="9">
        <v>8.5052655908295742E-3</v>
      </c>
      <c r="BC871" s="9">
        <v>0.16847783977634695</v>
      </c>
      <c r="BD871" s="9">
        <v>2.5653330073072238E-3</v>
      </c>
      <c r="BE871" s="9">
        <v>6.7944818284947032E-3</v>
      </c>
      <c r="BF871" s="9">
        <v>9.9856727601167717E-4</v>
      </c>
      <c r="BG871" s="9">
        <v>4.5894809959278141E-3</v>
      </c>
      <c r="BH871" s="9">
        <v>1.8535518320974876E-3</v>
      </c>
      <c r="BI871" s="9">
        <v>4.174869846773626E-4</v>
      </c>
      <c r="BJ871" s="9">
        <v>1.47419092061244E-3</v>
      </c>
      <c r="BK871" s="9">
        <v>3.2041373379298365E-4</v>
      </c>
      <c r="BL871" s="9">
        <v>2.980599827295323E-3</v>
      </c>
      <c r="BM871" s="9">
        <v>9.2996969595195351E-4</v>
      </c>
      <c r="BN871" s="9">
        <v>4.6404837483034946E-3</v>
      </c>
      <c r="BO871" s="9">
        <v>1.3185762300395717E-3</v>
      </c>
      <c r="BP871" s="9">
        <v>1.4244963700683361E-2</v>
      </c>
      <c r="BQ871" s="9">
        <v>3.4281245042472501E-3</v>
      </c>
      <c r="BS871" s="9">
        <v>2.1152944379426667E-3</v>
      </c>
      <c r="CB871" s="9">
        <v>3.1320183077217824E-2</v>
      </c>
      <c r="CD871" s="9">
        <v>2.9187586414409616E-4</v>
      </c>
      <c r="CE871" s="9">
        <v>3.4155654349331466E-4</v>
      </c>
    </row>
    <row r="872" spans="1:83">
      <c r="B872" s="7" t="s">
        <v>573</v>
      </c>
      <c r="D872" s="8">
        <v>44.85</v>
      </c>
      <c r="E872" s="8">
        <v>8.9999999999999993E-3</v>
      </c>
      <c r="F872" s="8">
        <v>0.78</v>
      </c>
      <c r="J872" s="8">
        <v>7.74</v>
      </c>
      <c r="L872" s="8">
        <v>44.5</v>
      </c>
      <c r="N872" s="8">
        <v>0.91</v>
      </c>
      <c r="O872" s="8">
        <v>2.5000000000000001E-2</v>
      </c>
      <c r="R872" s="8">
        <v>98.814000000000021</v>
      </c>
      <c r="AC872" s="9">
        <v>123.59332538439531</v>
      </c>
      <c r="AL872" s="9">
        <v>0.16110493874016499</v>
      </c>
      <c r="AM872" s="9">
        <v>1.6722525450122916</v>
      </c>
      <c r="AN872" s="9">
        <v>6.5063331999594229E-2</v>
      </c>
      <c r="AO872" s="9">
        <v>0.36349623241581425</v>
      </c>
      <c r="AP872" s="9">
        <v>2.6612667101756932E-2</v>
      </c>
      <c r="BC872" s="9">
        <v>1.1385899903295926</v>
      </c>
      <c r="BD872" s="9">
        <v>3.9238659587426616E-2</v>
      </c>
      <c r="BE872" s="9">
        <v>6.3159684342894623E-2</v>
      </c>
      <c r="BF872" s="9">
        <v>6.6427361614662343E-3</v>
      </c>
      <c r="BG872" s="9">
        <v>2.4302751836024948E-2</v>
      </c>
      <c r="BH872" s="9">
        <v>6.5727032465026144E-3</v>
      </c>
      <c r="BI872" s="9">
        <v>2.0515390362924207E-3</v>
      </c>
      <c r="BJ872" s="9">
        <v>6.4375165346270856E-3</v>
      </c>
      <c r="BK872" s="9">
        <v>1.1522068259070886E-3</v>
      </c>
      <c r="BL872" s="9">
        <v>8.7350927847860416E-3</v>
      </c>
      <c r="BM872" s="9">
        <v>2.3993058779439801E-3</v>
      </c>
      <c r="BN872" s="9">
        <v>9.9259498586587915E-3</v>
      </c>
      <c r="BO872" s="9">
        <v>2.3000899308449328E-3</v>
      </c>
      <c r="BP872" s="9">
        <v>2.2155641361703234E-2</v>
      </c>
      <c r="BQ872" s="9">
        <v>4.7663459878526885E-3</v>
      </c>
      <c r="BS872" s="9">
        <v>1.5257928148421423E-3</v>
      </c>
      <c r="CB872" s="9">
        <v>3.4636523790966552E-2</v>
      </c>
      <c r="CD872" s="9">
        <v>1.3550358725462152E-2</v>
      </c>
      <c r="CE872" s="9">
        <v>4.5862503673604615E-3</v>
      </c>
    </row>
    <row r="873" spans="1:83">
      <c r="B873" s="7" t="s">
        <v>572</v>
      </c>
      <c r="D873" s="8">
        <v>43.35</v>
      </c>
      <c r="E873" s="8">
        <v>8.9999999999999993E-3</v>
      </c>
      <c r="F873" s="8">
        <v>0.5</v>
      </c>
      <c r="J873" s="8">
        <v>8.1999999999999993</v>
      </c>
      <c r="L873" s="8">
        <v>46.19</v>
      </c>
      <c r="N873" s="8">
        <v>0.57999999999999996</v>
      </c>
      <c r="O873" s="8">
        <v>8.9999999999999993E-3</v>
      </c>
      <c r="R873" s="8">
        <v>98.838000000000022</v>
      </c>
      <c r="AC873" s="9">
        <v>139.21562573141696</v>
      </c>
      <c r="AL873" s="9">
        <v>0.11149940212788302</v>
      </c>
      <c r="AM873" s="9">
        <v>0.55370175830208801</v>
      </c>
      <c r="AN873" s="9">
        <v>7.5077425504853204E-2</v>
      </c>
      <c r="AO873" s="9">
        <v>9.2815046890267733E-2</v>
      </c>
      <c r="AP873" s="9">
        <v>1.028526602108828E-2</v>
      </c>
      <c r="BC873" s="9">
        <v>0.38600672329045743</v>
      </c>
      <c r="BD873" s="9">
        <v>1.1041704956322562E-2</v>
      </c>
      <c r="BE873" s="9">
        <v>3.4371540925622467E-2</v>
      </c>
      <c r="BF873" s="9">
        <v>5.8642955750794392E-3</v>
      </c>
      <c r="BG873" s="9">
        <v>2.9215688659608156E-2</v>
      </c>
      <c r="BH873" s="9">
        <v>7.4102047103576218E-3</v>
      </c>
      <c r="BI873" s="9">
        <v>1.8449367088237392E-3</v>
      </c>
      <c r="BJ873" s="9">
        <v>9.2513648596555201E-3</v>
      </c>
      <c r="BK873" s="9">
        <v>1.5366855366785749E-3</v>
      </c>
      <c r="BL873" s="9">
        <v>9.756009220639383E-3</v>
      </c>
      <c r="BM873" s="9">
        <v>2.2841423062043287E-3</v>
      </c>
      <c r="BN873" s="9">
        <v>8.1467746386112982E-3</v>
      </c>
      <c r="BO873" s="9">
        <v>1.6843057407825118E-3</v>
      </c>
      <c r="BP873" s="9">
        <v>1.6072435654062252E-2</v>
      </c>
      <c r="BQ873" s="9">
        <v>3.5030952156881717E-3</v>
      </c>
      <c r="BS873" s="9">
        <v>7.0102217455207357E-4</v>
      </c>
      <c r="CB873" s="9">
        <v>2.0771464027872777E-2</v>
      </c>
      <c r="CD873" s="9">
        <v>8.2347611049976522E-4</v>
      </c>
      <c r="CE873" s="9">
        <v>6.14283194562647E-4</v>
      </c>
    </row>
    <row r="875" spans="1:83">
      <c r="A875" s="7" t="s">
        <v>571</v>
      </c>
      <c r="B875" s="7" t="s">
        <v>570</v>
      </c>
      <c r="D875" s="8">
        <v>43.228764464655484</v>
      </c>
      <c r="E875" s="8">
        <v>7.5822201469812001E-2</v>
      </c>
      <c r="F875" s="8">
        <v>1.2535937309675587</v>
      </c>
      <c r="G875" s="8">
        <v>0.22473700515652278</v>
      </c>
      <c r="J875" s="8">
        <v>9.8265573104876367</v>
      </c>
      <c r="L875" s="8">
        <v>43.936438345040401</v>
      </c>
      <c r="M875" s="8">
        <v>0.30601840513216133</v>
      </c>
      <c r="N875" s="8">
        <v>0.55602947744528808</v>
      </c>
      <c r="O875" s="8">
        <v>8.1449470136830571E-2</v>
      </c>
      <c r="R875" s="8">
        <v>99.489410410491715</v>
      </c>
      <c r="AB875" s="9">
        <v>1573.89</v>
      </c>
      <c r="AD875" s="9">
        <v>2200.2399999999998</v>
      </c>
    </row>
    <row r="876" spans="1:83">
      <c r="B876" s="7" t="s">
        <v>569</v>
      </c>
      <c r="D876" s="8">
        <v>45.449847204095576</v>
      </c>
      <c r="E876" s="8">
        <v>0.1816782699697358</v>
      </c>
      <c r="F876" s="8">
        <v>4.0877610743190553</v>
      </c>
      <c r="G876" s="8">
        <v>0.3738535066488341</v>
      </c>
      <c r="J876" s="8">
        <v>8.3844521591033061</v>
      </c>
      <c r="L876" s="8">
        <v>37.183485920472592</v>
      </c>
      <c r="M876" s="8">
        <v>0.2396134516156404</v>
      </c>
      <c r="N876" s="8">
        <v>3.5326330271893074</v>
      </c>
      <c r="O876" s="8">
        <v>0.35289035383676715</v>
      </c>
      <c r="R876" s="8">
        <v>99.786214967250814</v>
      </c>
      <c r="AB876" s="9">
        <v>2326.62</v>
      </c>
      <c r="AD876" s="9">
        <v>2200.2399999999998</v>
      </c>
      <c r="AL876" s="9">
        <v>0.2</v>
      </c>
      <c r="AM876" s="9">
        <v>20.5</v>
      </c>
      <c r="BD876" s="9">
        <v>0.61</v>
      </c>
      <c r="BE876" s="9">
        <v>1.6</v>
      </c>
      <c r="BG876" s="9">
        <v>1.1000000000000001</v>
      </c>
      <c r="BH876" s="9">
        <v>0.39</v>
      </c>
      <c r="BI876" s="9">
        <v>0.151</v>
      </c>
      <c r="BK876" s="9">
        <v>9.5000000000000001E-2</v>
      </c>
      <c r="BL876" s="9">
        <v>0.66</v>
      </c>
      <c r="BM876" s="9">
        <v>0.16</v>
      </c>
      <c r="BP876" s="9">
        <v>0.45</v>
      </c>
      <c r="BQ876" s="9">
        <v>7.0000000000000007E-2</v>
      </c>
    </row>
    <row r="877" spans="1:83">
      <c r="B877" s="7" t="s">
        <v>568</v>
      </c>
      <c r="D877" s="8">
        <v>44.697033848532165</v>
      </c>
      <c r="E877" s="8">
        <v>0.1412866276539739</v>
      </c>
      <c r="F877" s="8">
        <v>3.7642794367808752</v>
      </c>
      <c r="G877" s="8">
        <v>0.38460238427806742</v>
      </c>
      <c r="J877" s="8">
        <v>8.2289368706464501</v>
      </c>
      <c r="L877" s="8">
        <v>38.581341251510153</v>
      </c>
      <c r="M877" s="8">
        <v>0.25048100702654513</v>
      </c>
      <c r="N877" s="8">
        <v>3.037662494560438</v>
      </c>
      <c r="O877" s="8">
        <v>0.2721137454315285</v>
      </c>
      <c r="R877" s="8">
        <v>99.357737666420221</v>
      </c>
      <c r="AL877" s="9">
        <v>0.15</v>
      </c>
      <c r="AM877" s="9">
        <v>15.3</v>
      </c>
      <c r="BC877" s="9">
        <v>16</v>
      </c>
      <c r="BD877" s="9">
        <v>0.26</v>
      </c>
      <c r="BE877" s="9">
        <v>0.68</v>
      </c>
      <c r="BG877" s="9">
        <v>0.72</v>
      </c>
      <c r="BH877" s="9">
        <v>0.28000000000000003</v>
      </c>
      <c r="BI877" s="9">
        <v>0.12</v>
      </c>
      <c r="BP877" s="9">
        <v>0.37</v>
      </c>
      <c r="BQ877" s="9">
        <v>6.2E-2</v>
      </c>
    </row>
    <row r="878" spans="1:83">
      <c r="B878" s="7" t="s">
        <v>567</v>
      </c>
      <c r="D878" s="8">
        <v>45.094761144905746</v>
      </c>
      <c r="E878" s="8">
        <v>0.12105976146283419</v>
      </c>
      <c r="F878" s="8">
        <v>3.2282603056755788</v>
      </c>
      <c r="G878" s="8">
        <v>0.51016601143129381</v>
      </c>
      <c r="J878" s="8">
        <v>7.9445468459984943</v>
      </c>
      <c r="L878" s="8">
        <v>39.041773071764034</v>
      </c>
      <c r="M878" s="8">
        <v>0.26048025341419823</v>
      </c>
      <c r="N878" s="8">
        <v>3.3291434402279405</v>
      </c>
      <c r="O878" s="8">
        <v>0.30229614983614078</v>
      </c>
      <c r="R878" s="8">
        <v>99.83248698471624</v>
      </c>
      <c r="AB878" s="9">
        <v>3216.21</v>
      </c>
      <c r="AD878" s="9">
        <v>2121.66</v>
      </c>
      <c r="AL878" s="9">
        <v>0.22</v>
      </c>
      <c r="AM878" s="9">
        <v>16.600000000000001</v>
      </c>
      <c r="BC878" s="9">
        <v>4.3</v>
      </c>
      <c r="BD878" s="9">
        <v>0.64</v>
      </c>
      <c r="BE878" s="9">
        <v>1.56</v>
      </c>
      <c r="BG878" s="9">
        <v>1.07</v>
      </c>
      <c r="BH878" s="9">
        <v>0.32</v>
      </c>
      <c r="BI878" s="9">
        <v>0.12</v>
      </c>
      <c r="BK878" s="9">
        <v>5.7000000000000002E-2</v>
      </c>
      <c r="BL878" s="9">
        <v>0.57999999999999996</v>
      </c>
      <c r="BM878" s="9">
        <v>0.12</v>
      </c>
      <c r="BP878" s="9">
        <v>0.3</v>
      </c>
      <c r="BQ878" s="9">
        <v>0.05</v>
      </c>
    </row>
    <row r="879" spans="1:83">
      <c r="B879" s="7" t="s">
        <v>566</v>
      </c>
      <c r="D879" s="8">
        <v>44.543663455749552</v>
      </c>
      <c r="E879" s="8">
        <v>6.0126429861529197E-2</v>
      </c>
      <c r="F879" s="8">
        <v>1.5332239614689946</v>
      </c>
      <c r="G879" s="8">
        <v>0.53111679711017457</v>
      </c>
      <c r="J879" s="8">
        <v>7.5458669476219145</v>
      </c>
      <c r="L879" s="8">
        <v>43.842188440698372</v>
      </c>
      <c r="M879" s="8">
        <v>0.28059000602046957</v>
      </c>
      <c r="N879" s="8">
        <v>1.4029500301023476</v>
      </c>
      <c r="O879" s="8">
        <v>0.11023178807947021</v>
      </c>
      <c r="R879" s="8">
        <v>99.849957856712791</v>
      </c>
      <c r="AB879" s="9">
        <v>3626.79</v>
      </c>
      <c r="AD879" s="9">
        <v>2200.2399999999998</v>
      </c>
      <c r="AM879" s="9">
        <v>18</v>
      </c>
      <c r="BC879" s="9">
        <v>16</v>
      </c>
    </row>
    <row r="880" spans="1:83">
      <c r="B880" s="7" t="s">
        <v>565</v>
      </c>
      <c r="D880" s="8">
        <v>44.486627494691419</v>
      </c>
      <c r="E880" s="8">
        <v>0.16394327424047386</v>
      </c>
      <c r="F880" s="8">
        <v>2.2952045582215561</v>
      </c>
      <c r="G880" s="8">
        <v>0.42902669550292782</v>
      </c>
      <c r="J880" s="8">
        <v>8.0039606611511438</v>
      </c>
      <c r="L880" s="8">
        <v>42.700907807069058</v>
      </c>
      <c r="M880" s="8">
        <v>0.29378618461703654</v>
      </c>
      <c r="N880" s="8">
        <v>1.367034152783877</v>
      </c>
      <c r="O880" s="8">
        <v>0.1630837187328133</v>
      </c>
      <c r="R880" s="8">
        <v>99.903574547010294</v>
      </c>
    </row>
    <row r="881" spans="2:55">
      <c r="B881" s="7" t="s">
        <v>564</v>
      </c>
      <c r="D881" s="8">
        <v>45.071357125952957</v>
      </c>
      <c r="E881" s="8">
        <v>0.11603326772967518</v>
      </c>
      <c r="F881" s="8">
        <v>2.8655172204545871</v>
      </c>
      <c r="G881" s="8">
        <v>0.37019657330450279</v>
      </c>
      <c r="J881" s="8">
        <v>7.982079834864872</v>
      </c>
      <c r="L881" s="8">
        <v>40.652003102857499</v>
      </c>
      <c r="M881" s="8">
        <v>0.27615917719662691</v>
      </c>
      <c r="N881" s="8">
        <v>2.0684191203985574</v>
      </c>
      <c r="O881" s="8">
        <v>0.23372510786171857</v>
      </c>
      <c r="R881" s="8">
        <v>99.635490530621013</v>
      </c>
    </row>
    <row r="882" spans="2:55">
      <c r="B882" s="7" t="s">
        <v>563</v>
      </c>
      <c r="D882" s="8">
        <v>43.03</v>
      </c>
      <c r="E882" s="8">
        <v>2.1000000000000001E-2</v>
      </c>
      <c r="F882" s="8">
        <v>0.88</v>
      </c>
      <c r="G882" s="8">
        <v>0.41699999999999998</v>
      </c>
      <c r="J882" s="8">
        <v>8</v>
      </c>
      <c r="L882" s="8">
        <v>46.31</v>
      </c>
      <c r="M882" s="8">
        <v>0.315</v>
      </c>
      <c r="N882" s="8">
        <v>0.78</v>
      </c>
      <c r="O882" s="8">
        <v>0.1</v>
      </c>
      <c r="R882" s="8">
        <v>99.853000000000009</v>
      </c>
      <c r="AM882" s="9">
        <v>29</v>
      </c>
      <c r="BC882" s="9">
        <v>2.7</v>
      </c>
    </row>
    <row r="883" spans="2:55">
      <c r="B883" s="7" t="s">
        <v>562</v>
      </c>
      <c r="D883" s="8">
        <v>43.39</v>
      </c>
      <c r="E883" s="8">
        <v>5.0999999999999997E-2</v>
      </c>
      <c r="F883" s="8">
        <v>1.29</v>
      </c>
      <c r="G883" s="8">
        <v>0.34300000000000003</v>
      </c>
      <c r="J883" s="8">
        <v>8.48</v>
      </c>
      <c r="L883" s="8">
        <v>45.41</v>
      </c>
      <c r="M883" s="8">
        <v>0.317</v>
      </c>
      <c r="N883" s="8">
        <v>0.62</v>
      </c>
      <c r="O883" s="8">
        <v>0.11</v>
      </c>
      <c r="R883" s="8">
        <v>100.01100000000002</v>
      </c>
      <c r="AM883" s="9">
        <v>19</v>
      </c>
      <c r="BC883" s="9">
        <v>4</v>
      </c>
    </row>
    <row r="884" spans="2:55">
      <c r="B884" s="7" t="s">
        <v>561</v>
      </c>
      <c r="D884" s="8">
        <v>43.97</v>
      </c>
      <c r="E884" s="8">
        <v>3.1E-2</v>
      </c>
      <c r="F884" s="8">
        <v>0.72</v>
      </c>
      <c r="G884" s="8">
        <v>0.26400000000000001</v>
      </c>
      <c r="J884" s="8">
        <v>7.28</v>
      </c>
      <c r="L884" s="8">
        <v>46.56</v>
      </c>
      <c r="M884" s="8">
        <v>0.315</v>
      </c>
      <c r="N884" s="8">
        <v>0.52</v>
      </c>
      <c r="O884" s="8">
        <v>0.11</v>
      </c>
      <c r="R884" s="8">
        <v>99.77</v>
      </c>
    </row>
    <row r="885" spans="2:55">
      <c r="B885" s="7" t="s">
        <v>560</v>
      </c>
      <c r="D885" s="8">
        <v>43.47</v>
      </c>
      <c r="E885" s="8">
        <v>4.2999999999999997E-2</v>
      </c>
      <c r="F885" s="8">
        <v>1.06</v>
      </c>
      <c r="G885" s="8">
        <v>0.39900000000000002</v>
      </c>
      <c r="J885" s="8">
        <v>7.6</v>
      </c>
      <c r="L885" s="8">
        <v>45.78</v>
      </c>
      <c r="M885" s="8">
        <v>0.315</v>
      </c>
      <c r="N885" s="8">
        <v>1.07</v>
      </c>
      <c r="O885" s="8">
        <v>0.1</v>
      </c>
      <c r="R885" s="8">
        <v>99.836999999999989</v>
      </c>
    </row>
    <row r="886" spans="2:55">
      <c r="B886" s="7" t="s">
        <v>559</v>
      </c>
      <c r="D886" s="8">
        <v>45.09</v>
      </c>
      <c r="E886" s="8">
        <v>0.13900000000000001</v>
      </c>
      <c r="F886" s="8">
        <v>3.72</v>
      </c>
      <c r="G886" s="8">
        <v>0.41399999999999998</v>
      </c>
      <c r="J886" s="8">
        <v>8.18</v>
      </c>
      <c r="L886" s="8">
        <v>38.64</v>
      </c>
      <c r="M886" s="8">
        <v>0.26400000000000001</v>
      </c>
      <c r="N886" s="8">
        <v>3.17</v>
      </c>
      <c r="O886" s="8">
        <v>0.27</v>
      </c>
      <c r="R886" s="8">
        <v>99.886999999999986</v>
      </c>
      <c r="AM886" s="9">
        <v>18</v>
      </c>
      <c r="BC886" s="9">
        <v>1.8</v>
      </c>
    </row>
    <row r="887" spans="2:55">
      <c r="B887" s="7" t="s">
        <v>558</v>
      </c>
      <c r="D887" s="8">
        <v>45.29</v>
      </c>
      <c r="E887" s="8">
        <v>0.157</v>
      </c>
      <c r="F887" s="8">
        <v>3.82</v>
      </c>
      <c r="G887" s="8">
        <v>0.373</v>
      </c>
      <c r="J887" s="8">
        <v>8.16</v>
      </c>
      <c r="L887" s="8">
        <v>38.26</v>
      </c>
      <c r="M887" s="8">
        <v>0.25600000000000001</v>
      </c>
      <c r="N887" s="8">
        <v>3.24</v>
      </c>
      <c r="O887" s="8">
        <v>0.31</v>
      </c>
      <c r="R887" s="8">
        <v>99.866000000000014</v>
      </c>
    </row>
    <row r="888" spans="2:55">
      <c r="B888" s="7" t="s">
        <v>557</v>
      </c>
      <c r="D888" s="8">
        <v>44.84</v>
      </c>
      <c r="E888" s="8">
        <v>0.11</v>
      </c>
      <c r="F888" s="8">
        <v>3.12</v>
      </c>
      <c r="G888" s="8">
        <v>0.39900000000000002</v>
      </c>
      <c r="J888" s="8">
        <v>7.95</v>
      </c>
      <c r="L888" s="8">
        <v>40.71</v>
      </c>
      <c r="M888" s="8">
        <v>0.27400000000000002</v>
      </c>
      <c r="N888" s="8">
        <v>2.65</v>
      </c>
      <c r="O888" s="8">
        <v>0.22</v>
      </c>
      <c r="R888" s="8">
        <v>100.273</v>
      </c>
    </row>
    <row r="889" spans="2:55">
      <c r="B889" s="7" t="s">
        <v>556</v>
      </c>
      <c r="D889" s="8">
        <v>45.37</v>
      </c>
      <c r="E889" s="8">
        <v>0.184</v>
      </c>
      <c r="F889" s="8">
        <v>3.84</v>
      </c>
      <c r="G889" s="8">
        <v>0.34499999999999997</v>
      </c>
      <c r="J889" s="8">
        <v>8.34</v>
      </c>
      <c r="L889" s="8">
        <v>38.020000000000003</v>
      </c>
      <c r="M889" s="8">
        <v>0.255</v>
      </c>
      <c r="N889" s="8">
        <v>3.22</v>
      </c>
      <c r="O889" s="8">
        <v>0.33</v>
      </c>
      <c r="R889" s="8">
        <v>99.903999999999996</v>
      </c>
    </row>
    <row r="890" spans="2:55">
      <c r="B890" s="7" t="s">
        <v>555</v>
      </c>
      <c r="D890" s="8">
        <v>44.12</v>
      </c>
      <c r="E890" s="8">
        <v>1.4999999999999999E-2</v>
      </c>
      <c r="F890" s="8">
        <v>0.97</v>
      </c>
      <c r="G890" s="8">
        <v>0.46700000000000003</v>
      </c>
      <c r="J890" s="8">
        <v>7.82</v>
      </c>
      <c r="L890" s="8">
        <v>45.4</v>
      </c>
      <c r="M890" s="8">
        <v>0.317</v>
      </c>
      <c r="N890" s="8">
        <v>0.73</v>
      </c>
      <c r="O890" s="8">
        <v>0.06</v>
      </c>
      <c r="R890" s="8">
        <v>99.898999999999972</v>
      </c>
    </row>
    <row r="891" spans="2:55">
      <c r="B891" s="7" t="s">
        <v>554</v>
      </c>
      <c r="D891" s="8">
        <v>45.14</v>
      </c>
      <c r="E891" s="8">
        <v>0.16400000000000001</v>
      </c>
      <c r="F891" s="8">
        <v>3.98</v>
      </c>
      <c r="G891" s="8">
        <v>0.38</v>
      </c>
      <c r="J891" s="8">
        <v>8.08</v>
      </c>
      <c r="L891" s="8">
        <v>38.200000000000003</v>
      </c>
      <c r="M891" s="8">
        <v>0.254</v>
      </c>
      <c r="N891" s="8">
        <v>3.24</v>
      </c>
      <c r="O891" s="8">
        <v>0.3</v>
      </c>
      <c r="R891" s="8">
        <v>99.738000000000042</v>
      </c>
    </row>
    <row r="892" spans="2:55">
      <c r="B892" s="7" t="s">
        <v>553</v>
      </c>
      <c r="D892" s="8">
        <v>45.06</v>
      </c>
      <c r="E892" s="8">
        <v>0.14899999999999999</v>
      </c>
      <c r="F892" s="8">
        <v>4.13</v>
      </c>
      <c r="G892" s="8">
        <v>0.41399999999999998</v>
      </c>
      <c r="J892" s="8">
        <v>8.1999999999999993</v>
      </c>
      <c r="L892" s="8">
        <v>38.700000000000003</v>
      </c>
      <c r="M892" s="8">
        <v>0.25900000000000001</v>
      </c>
      <c r="N892" s="8">
        <v>2.94</v>
      </c>
      <c r="O892" s="8">
        <v>0.27</v>
      </c>
      <c r="R892" s="8">
        <v>100.12200000000003</v>
      </c>
    </row>
    <row r="893" spans="2:55">
      <c r="B893" s="7" t="s">
        <v>552</v>
      </c>
      <c r="D893" s="8">
        <v>45.46</v>
      </c>
      <c r="E893" s="8">
        <v>0.161</v>
      </c>
      <c r="F893" s="8">
        <v>4.2300000000000004</v>
      </c>
      <c r="G893" s="8">
        <v>0.42199999999999999</v>
      </c>
      <c r="J893" s="8">
        <v>7.99</v>
      </c>
      <c r="L893" s="8">
        <v>37.659999999999997</v>
      </c>
      <c r="M893" s="8">
        <v>0.251</v>
      </c>
      <c r="N893" s="8">
        <v>3.17</v>
      </c>
      <c r="O893" s="8">
        <v>0.31</v>
      </c>
      <c r="R893" s="8">
        <v>99.653999999999996</v>
      </c>
    </row>
    <row r="894" spans="2:55">
      <c r="B894" s="7" t="s">
        <v>551</v>
      </c>
      <c r="D894" s="8">
        <v>44.6</v>
      </c>
      <c r="E894" s="8">
        <v>0.10199999999999999</v>
      </c>
      <c r="F894" s="8">
        <v>3.06</v>
      </c>
      <c r="G894" s="8">
        <v>0.36099999999999999</v>
      </c>
      <c r="J894" s="8">
        <v>7.88</v>
      </c>
      <c r="L894" s="8">
        <v>41.6</v>
      </c>
      <c r="M894" s="8">
        <v>0.28299999999999997</v>
      </c>
      <c r="N894" s="8">
        <v>2.2799999999999998</v>
      </c>
      <c r="O894" s="8">
        <v>0.2</v>
      </c>
      <c r="R894" s="8">
        <v>100.36599999999999</v>
      </c>
    </row>
    <row r="895" spans="2:55">
      <c r="B895" s="7" t="s">
        <v>550</v>
      </c>
      <c r="D895" s="8">
        <v>44.64</v>
      </c>
      <c r="E895" s="8">
        <v>9.6000000000000002E-2</v>
      </c>
      <c r="F895" s="8">
        <v>2.9</v>
      </c>
      <c r="G895" s="8">
        <v>0.33200000000000002</v>
      </c>
      <c r="J895" s="8">
        <v>7.88</v>
      </c>
      <c r="L895" s="8">
        <v>41.58</v>
      </c>
      <c r="M895" s="8">
        <v>0.28100000000000003</v>
      </c>
      <c r="N895" s="8">
        <v>2.02</v>
      </c>
      <c r="O895" s="8">
        <v>0.17</v>
      </c>
      <c r="R895" s="8">
        <v>99.898999999999987</v>
      </c>
    </row>
    <row r="896" spans="2:55">
      <c r="B896" s="7" t="s">
        <v>549</v>
      </c>
      <c r="D896" s="8">
        <v>42.8</v>
      </c>
      <c r="E896" s="8">
        <v>5.6000000000000001E-2</v>
      </c>
      <c r="F896" s="8">
        <v>1.25</v>
      </c>
      <c r="G896" s="8">
        <v>0.441</v>
      </c>
      <c r="J896" s="8">
        <v>8.35</v>
      </c>
      <c r="L896" s="8">
        <v>45.88</v>
      </c>
      <c r="M896" s="8">
        <v>0.32700000000000001</v>
      </c>
      <c r="N896" s="8">
        <v>0.49</v>
      </c>
      <c r="O896" s="8">
        <v>0.06</v>
      </c>
      <c r="R896" s="8">
        <v>99.653999999999996</v>
      </c>
    </row>
    <row r="897" spans="2:55">
      <c r="B897" s="7" t="s">
        <v>548</v>
      </c>
      <c r="D897" s="8">
        <v>43.35</v>
      </c>
      <c r="E897" s="8">
        <v>6.6000000000000003E-2</v>
      </c>
      <c r="F897" s="8">
        <v>1.99</v>
      </c>
      <c r="G897" s="8">
        <v>0.32500000000000001</v>
      </c>
      <c r="J897" s="8">
        <v>8.76</v>
      </c>
      <c r="L897" s="8">
        <v>43.57</v>
      </c>
      <c r="M897" s="8">
        <v>0.28999999999999998</v>
      </c>
      <c r="N897" s="8">
        <v>1.1299999999999999</v>
      </c>
      <c r="O897" s="8">
        <v>0.11</v>
      </c>
      <c r="R897" s="8">
        <v>99.591000000000037</v>
      </c>
    </row>
    <row r="898" spans="2:55">
      <c r="B898" s="7" t="s">
        <v>547</v>
      </c>
      <c r="D898" s="8">
        <v>44.82</v>
      </c>
      <c r="E898" s="8">
        <v>3.9E-2</v>
      </c>
      <c r="F898" s="8">
        <v>2.4500000000000002</v>
      </c>
      <c r="G898" s="8">
        <v>0.41299999999999998</v>
      </c>
      <c r="J898" s="8">
        <v>7.87</v>
      </c>
      <c r="L898" s="8">
        <v>41.56</v>
      </c>
      <c r="M898" s="8">
        <v>0.27100000000000002</v>
      </c>
      <c r="N898" s="8">
        <v>2.29</v>
      </c>
      <c r="O898" s="8">
        <v>0.25</v>
      </c>
      <c r="R898" s="8">
        <v>99.962999999999994</v>
      </c>
    </row>
    <row r="899" spans="2:55">
      <c r="B899" s="7" t="s">
        <v>546</v>
      </c>
      <c r="D899" s="8">
        <v>44.66</v>
      </c>
      <c r="E899" s="8">
        <v>4.9000000000000002E-2</v>
      </c>
      <c r="F899" s="8">
        <v>2.2799999999999998</v>
      </c>
      <c r="G899" s="8">
        <v>0.49399999999999999</v>
      </c>
      <c r="J899" s="8">
        <v>7.78</v>
      </c>
      <c r="L899" s="8">
        <v>41.16</v>
      </c>
      <c r="M899" s="8">
        <v>0.28100000000000003</v>
      </c>
      <c r="N899" s="8">
        <v>2.29</v>
      </c>
      <c r="O899" s="8">
        <v>0.43</v>
      </c>
      <c r="R899" s="8">
        <v>99.424000000000007</v>
      </c>
      <c r="AM899" s="9">
        <v>29</v>
      </c>
      <c r="BC899" s="9">
        <v>0.6</v>
      </c>
    </row>
    <row r="900" spans="2:55">
      <c r="B900" s="7" t="s">
        <v>545</v>
      </c>
      <c r="D900" s="8">
        <v>43.77</v>
      </c>
      <c r="E900" s="8">
        <v>3.1E-2</v>
      </c>
      <c r="F900" s="8">
        <v>1.21</v>
      </c>
      <c r="G900" s="8">
        <v>0.27500000000000002</v>
      </c>
      <c r="J900" s="8">
        <v>8.8000000000000007</v>
      </c>
      <c r="L900" s="8">
        <v>44.63</v>
      </c>
      <c r="M900" s="8">
        <v>0.308</v>
      </c>
      <c r="N900" s="8">
        <v>0.55000000000000004</v>
      </c>
      <c r="O900" s="8">
        <v>0.33</v>
      </c>
      <c r="R900" s="8">
        <v>99.904000000000053</v>
      </c>
    </row>
    <row r="901" spans="2:55">
      <c r="B901" s="7" t="s">
        <v>544</v>
      </c>
      <c r="D901" s="8">
        <v>44.12</v>
      </c>
      <c r="E901" s="8">
        <v>0.05</v>
      </c>
      <c r="F901" s="8">
        <v>2.19</v>
      </c>
      <c r="G901" s="8">
        <v>0.754</v>
      </c>
      <c r="J901" s="8">
        <v>7.38</v>
      </c>
      <c r="L901" s="8">
        <v>42.29</v>
      </c>
      <c r="M901" s="8">
        <v>0.28299999999999997</v>
      </c>
      <c r="N901" s="8">
        <v>2.44</v>
      </c>
      <c r="O901" s="8">
        <v>0.15</v>
      </c>
      <c r="R901" s="8">
        <v>99.657000000000011</v>
      </c>
      <c r="AM901" s="9">
        <v>34</v>
      </c>
      <c r="BC901" s="9">
        <v>1.7</v>
      </c>
    </row>
    <row r="902" spans="2:55">
      <c r="B902" s="7" t="s">
        <v>543</v>
      </c>
      <c r="D902" s="8">
        <v>45.5</v>
      </c>
      <c r="E902" s="8">
        <v>0.157</v>
      </c>
      <c r="F902" s="8">
        <v>3.92</v>
      </c>
      <c r="G902" s="8">
        <v>0.36799999999999999</v>
      </c>
      <c r="J902" s="8">
        <v>8.2100000000000009</v>
      </c>
      <c r="L902" s="8">
        <v>38.08</v>
      </c>
      <c r="M902" s="8">
        <v>0.25800000000000001</v>
      </c>
      <c r="N902" s="8">
        <v>3.12</v>
      </c>
      <c r="O902" s="8">
        <v>0.28999999999999998</v>
      </c>
      <c r="R902" s="8">
        <v>99.902999999999977</v>
      </c>
    </row>
    <row r="903" spans="2:55">
      <c r="B903" s="7" t="s">
        <v>542</v>
      </c>
      <c r="D903" s="8">
        <v>45.4</v>
      </c>
      <c r="E903" s="8">
        <v>0.186</v>
      </c>
      <c r="F903" s="8">
        <v>4.33</v>
      </c>
      <c r="G903" s="8">
        <v>0.41399999999999998</v>
      </c>
      <c r="J903" s="8">
        <v>8.0399999999999991</v>
      </c>
      <c r="L903" s="8">
        <v>37.17</v>
      </c>
      <c r="M903" s="8">
        <v>0.247</v>
      </c>
      <c r="N903" s="8">
        <v>4.0999999999999996</v>
      </c>
      <c r="O903" s="8">
        <v>0.38</v>
      </c>
      <c r="R903" s="8">
        <v>100.26699999999998</v>
      </c>
    </row>
    <row r="904" spans="2:55">
      <c r="B904" s="7" t="s">
        <v>541</v>
      </c>
      <c r="D904" s="8">
        <v>45.15</v>
      </c>
      <c r="E904" s="8">
        <v>6.9000000000000006E-2</v>
      </c>
      <c r="F904" s="8">
        <v>2.59</v>
      </c>
      <c r="G904" s="8">
        <v>0.42299999999999999</v>
      </c>
      <c r="J904" s="8">
        <v>7.61</v>
      </c>
      <c r="L904" s="8">
        <v>41.42</v>
      </c>
      <c r="M904" s="8">
        <v>0.28299999999999997</v>
      </c>
      <c r="N904" s="8">
        <v>2.37</v>
      </c>
      <c r="O904" s="8">
        <v>0.16</v>
      </c>
      <c r="R904" s="8">
        <v>100.075</v>
      </c>
    </row>
    <row r="905" spans="2:55">
      <c r="B905" s="7" t="s">
        <v>540</v>
      </c>
      <c r="D905" s="8">
        <v>44.48</v>
      </c>
      <c r="E905" s="8">
        <v>5.2999999999999999E-2</v>
      </c>
      <c r="F905" s="8">
        <v>2.23</v>
      </c>
      <c r="G905" s="8">
        <v>0.495</v>
      </c>
      <c r="J905" s="8">
        <v>7.74</v>
      </c>
      <c r="L905" s="8">
        <v>42.44</v>
      </c>
      <c r="M905" s="8">
        <v>0.29099999999999998</v>
      </c>
      <c r="N905" s="8">
        <v>1.79</v>
      </c>
      <c r="O905" s="8">
        <v>0.08</v>
      </c>
      <c r="R905" s="8">
        <v>99.59899999999999</v>
      </c>
    </row>
    <row r="906" spans="2:55">
      <c r="B906" s="7" t="s">
        <v>539</v>
      </c>
      <c r="D906" s="8">
        <v>45.11</v>
      </c>
      <c r="E906" s="8">
        <v>0.11</v>
      </c>
      <c r="F906" s="8">
        <v>2.85</v>
      </c>
      <c r="G906" s="8">
        <v>0.35499999999999998</v>
      </c>
      <c r="J906" s="8">
        <v>7.95</v>
      </c>
      <c r="L906" s="8">
        <v>40.950000000000003</v>
      </c>
      <c r="M906" s="8">
        <v>0.27200000000000002</v>
      </c>
      <c r="N906" s="8">
        <v>2.23</v>
      </c>
      <c r="O906" s="8">
        <v>0.2</v>
      </c>
      <c r="R906" s="8">
        <v>100.027</v>
      </c>
    </row>
    <row r="907" spans="2:55">
      <c r="B907" s="7" t="s">
        <v>538</v>
      </c>
      <c r="D907" s="8">
        <v>46.6</v>
      </c>
      <c r="E907" s="8">
        <v>0.20599999999999999</v>
      </c>
      <c r="F907" s="8">
        <v>5.07</v>
      </c>
      <c r="G907" s="8">
        <v>0.44500000000000001</v>
      </c>
      <c r="J907" s="8">
        <v>7.57</v>
      </c>
      <c r="L907" s="8">
        <v>35.409999999999997</v>
      </c>
      <c r="M907" s="8">
        <v>0.23100000000000001</v>
      </c>
      <c r="N907" s="8">
        <v>4.17</v>
      </c>
      <c r="O907" s="8">
        <v>0.43</v>
      </c>
      <c r="R907" s="8">
        <v>100.13199999999998</v>
      </c>
    </row>
    <row r="908" spans="2:55">
      <c r="B908" s="7" t="s">
        <v>537</v>
      </c>
      <c r="D908" s="8">
        <v>44.76</v>
      </c>
      <c r="E908" s="8">
        <v>0.03</v>
      </c>
      <c r="F908" s="8">
        <v>1.06</v>
      </c>
      <c r="G908" s="8">
        <v>0.39200000000000002</v>
      </c>
      <c r="J908" s="8">
        <v>7.95</v>
      </c>
      <c r="L908" s="8">
        <v>44.51</v>
      </c>
      <c r="M908" s="8">
        <v>0.313</v>
      </c>
      <c r="N908" s="8">
        <v>0.64</v>
      </c>
      <c r="O908" s="8">
        <v>0.08</v>
      </c>
      <c r="R908" s="8">
        <v>99.734999999999999</v>
      </c>
    </row>
    <row r="909" spans="2:55">
      <c r="B909" s="7" t="s">
        <v>536</v>
      </c>
      <c r="D909" s="8">
        <v>43.89</v>
      </c>
      <c r="E909" s="8">
        <v>2.3E-2</v>
      </c>
      <c r="F909" s="8">
        <v>1.7</v>
      </c>
      <c r="G909" s="8">
        <v>0.372</v>
      </c>
      <c r="J909" s="8">
        <v>8.07</v>
      </c>
      <c r="L909" s="8">
        <v>43.9</v>
      </c>
      <c r="M909" s="8">
        <v>0.30399999999999999</v>
      </c>
      <c r="N909" s="8">
        <v>1.2</v>
      </c>
      <c r="O909" s="8">
        <v>0.13</v>
      </c>
      <c r="R909" s="8">
        <v>99.588999999999999</v>
      </c>
    </row>
    <row r="910" spans="2:55">
      <c r="B910" s="7" t="s">
        <v>535</v>
      </c>
      <c r="D910" s="8">
        <v>44.63</v>
      </c>
      <c r="E910" s="8">
        <v>0.06</v>
      </c>
      <c r="F910" s="8">
        <v>2.13</v>
      </c>
      <c r="G910" s="8">
        <v>0.41499999999999998</v>
      </c>
      <c r="J910" s="8">
        <v>7.72</v>
      </c>
      <c r="L910" s="8">
        <v>42.83</v>
      </c>
      <c r="M910" s="8">
        <v>0.29299999999999998</v>
      </c>
      <c r="N910" s="8">
        <v>1.76</v>
      </c>
      <c r="O910" s="8">
        <v>0.14000000000000001</v>
      </c>
      <c r="R910" s="8">
        <v>99.977999999999994</v>
      </c>
    </row>
    <row r="911" spans="2:55">
      <c r="B911" s="7" t="s">
        <v>534</v>
      </c>
      <c r="D911" s="8">
        <v>44.56</v>
      </c>
      <c r="E911" s="8">
        <v>5.0999999999999997E-2</v>
      </c>
      <c r="F911" s="8">
        <v>2.61</v>
      </c>
      <c r="G911" s="8">
        <v>0.42299999999999999</v>
      </c>
      <c r="J911" s="8">
        <v>7.69</v>
      </c>
      <c r="L911" s="8">
        <v>41.46</v>
      </c>
      <c r="M911" s="8">
        <v>0.27700000000000002</v>
      </c>
      <c r="N911" s="8">
        <v>2.35</v>
      </c>
      <c r="O911" s="8">
        <v>0.27</v>
      </c>
      <c r="R911" s="8">
        <v>99.691000000000003</v>
      </c>
    </row>
    <row r="912" spans="2:55">
      <c r="B912" s="7" t="s">
        <v>533</v>
      </c>
      <c r="D912" s="8">
        <v>44.45</v>
      </c>
      <c r="E912" s="8">
        <v>7.0000000000000007E-2</v>
      </c>
      <c r="F912" s="8">
        <v>2.14</v>
      </c>
      <c r="G912" s="8">
        <v>0.40899999999999997</v>
      </c>
      <c r="J912" s="8">
        <v>7.5</v>
      </c>
      <c r="L912" s="8">
        <v>43.42</v>
      </c>
      <c r="M912" s="8">
        <v>0.29799999999999999</v>
      </c>
      <c r="N912" s="8">
        <v>1.65</v>
      </c>
      <c r="O912" s="8">
        <v>0.15</v>
      </c>
      <c r="R912" s="8">
        <v>100.087</v>
      </c>
    </row>
    <row r="913" spans="1:83">
      <c r="B913" s="7" t="s">
        <v>532</v>
      </c>
      <c r="D913" s="8">
        <v>43.97</v>
      </c>
      <c r="E913" s="8">
        <v>8.4000000000000005E-2</v>
      </c>
      <c r="F913" s="8">
        <v>2.14</v>
      </c>
      <c r="G913" s="8">
        <v>0.38800000000000001</v>
      </c>
      <c r="J913" s="8">
        <v>7.49</v>
      </c>
      <c r="L913" s="8">
        <v>43.36</v>
      </c>
      <c r="M913" s="8">
        <v>0.30199999999999999</v>
      </c>
      <c r="N913" s="8">
        <v>1.67</v>
      </c>
      <c r="O913" s="8">
        <v>0.18</v>
      </c>
      <c r="R913" s="8">
        <v>99.583999999999989</v>
      </c>
    </row>
    <row r="914" spans="1:83">
      <c r="B914" s="7" t="s">
        <v>531</v>
      </c>
      <c r="D914" s="8">
        <v>43.39</v>
      </c>
      <c r="E914" s="8">
        <v>2.7E-2</v>
      </c>
      <c r="F914" s="8">
        <v>0.96</v>
      </c>
      <c r="G914" s="8">
        <v>0.44700000000000001</v>
      </c>
      <c r="J914" s="8">
        <v>8.08</v>
      </c>
      <c r="L914" s="8">
        <v>45.62</v>
      </c>
      <c r="M914" s="8">
        <v>0.317</v>
      </c>
      <c r="N914" s="8">
        <v>0.76</v>
      </c>
      <c r="O914" s="8">
        <v>0.02</v>
      </c>
      <c r="R914" s="8">
        <v>99.620999999999981</v>
      </c>
    </row>
    <row r="915" spans="1:83">
      <c r="B915" s="7" t="s">
        <v>530</v>
      </c>
      <c r="D915" s="8">
        <v>43.83</v>
      </c>
      <c r="E915" s="8">
        <v>4.4999999999999998E-2</v>
      </c>
      <c r="F915" s="8">
        <v>1.54</v>
      </c>
      <c r="G915" s="8">
        <v>0.39900000000000002</v>
      </c>
      <c r="J915" s="8">
        <v>8.02</v>
      </c>
      <c r="L915" s="8">
        <v>44.41</v>
      </c>
      <c r="M915" s="8">
        <v>0.309</v>
      </c>
      <c r="N915" s="8">
        <v>1.38</v>
      </c>
      <c r="O915" s="8">
        <v>0.1</v>
      </c>
      <c r="R915" s="8">
        <v>100.03299999999999</v>
      </c>
    </row>
    <row r="916" spans="1:83">
      <c r="B916" s="7" t="s">
        <v>529</v>
      </c>
      <c r="D916" s="8">
        <v>43.96</v>
      </c>
      <c r="E916" s="8">
        <v>7.8E-2</v>
      </c>
      <c r="F916" s="8">
        <v>2.54</v>
      </c>
      <c r="G916" s="8">
        <v>0.374</v>
      </c>
      <c r="J916" s="8">
        <v>7.9</v>
      </c>
      <c r="L916" s="8">
        <v>42.39</v>
      </c>
      <c r="M916" s="8">
        <v>0.28799999999999998</v>
      </c>
      <c r="N916" s="8">
        <v>2.13</v>
      </c>
      <c r="O916" s="8">
        <v>0.28999999999999998</v>
      </c>
      <c r="R916" s="8">
        <v>99.95</v>
      </c>
    </row>
    <row r="917" spans="1:83">
      <c r="B917" s="7" t="s">
        <v>528</v>
      </c>
      <c r="D917" s="8">
        <v>44.96</v>
      </c>
      <c r="E917" s="8">
        <v>0.14599999999999999</v>
      </c>
      <c r="F917" s="8">
        <v>3.74</v>
      </c>
      <c r="G917" s="8">
        <v>0.33200000000000002</v>
      </c>
      <c r="J917" s="8">
        <v>8.2100000000000009</v>
      </c>
      <c r="L917" s="8">
        <v>38.5</v>
      </c>
      <c r="M917" s="8">
        <v>0.26700000000000002</v>
      </c>
      <c r="N917" s="8">
        <v>3.13</v>
      </c>
      <c r="O917" s="8">
        <v>0.27</v>
      </c>
      <c r="R917" s="8">
        <v>99.555000000000007</v>
      </c>
    </row>
    <row r="918" spans="1:83">
      <c r="B918" s="7" t="s">
        <v>527</v>
      </c>
      <c r="D918" s="8">
        <v>45.91</v>
      </c>
      <c r="E918" s="8">
        <v>0.18</v>
      </c>
      <c r="F918" s="8">
        <v>4.47</v>
      </c>
      <c r="G918" s="8">
        <v>0.39900000000000002</v>
      </c>
      <c r="J918" s="8">
        <v>8.09</v>
      </c>
      <c r="L918" s="8">
        <v>36.54</v>
      </c>
      <c r="M918" s="8">
        <v>0.22900000000000001</v>
      </c>
      <c r="N918" s="8">
        <v>3.63</v>
      </c>
      <c r="O918" s="8">
        <v>0.42</v>
      </c>
      <c r="R918" s="8">
        <v>99.867999999999995</v>
      </c>
    </row>
    <row r="919" spans="1:83">
      <c r="B919" s="7" t="s">
        <v>526</v>
      </c>
      <c r="D919" s="8">
        <v>44.45</v>
      </c>
      <c r="E919" s="8">
        <v>0.109</v>
      </c>
      <c r="F919" s="8">
        <v>3.25</v>
      </c>
      <c r="G919" s="8">
        <v>0.40799999999999997</v>
      </c>
      <c r="J919" s="8">
        <v>8.1</v>
      </c>
      <c r="L919" s="8">
        <v>40.25</v>
      </c>
      <c r="M919" s="8">
        <v>0.25800000000000001</v>
      </c>
      <c r="N919" s="8">
        <v>2.72</v>
      </c>
      <c r="O919" s="8">
        <v>0.31</v>
      </c>
      <c r="R919" s="8">
        <v>99.855000000000004</v>
      </c>
    </row>
    <row r="920" spans="1:83">
      <c r="B920" s="7" t="s">
        <v>525</v>
      </c>
      <c r="D920" s="8">
        <v>44.24</v>
      </c>
      <c r="E920" s="8">
        <v>9.5000000000000001E-2</v>
      </c>
      <c r="F920" s="8">
        <v>3.06</v>
      </c>
      <c r="G920" s="8">
        <v>0.37</v>
      </c>
      <c r="J920" s="8">
        <v>7.95</v>
      </c>
      <c r="L920" s="8">
        <v>41.11</v>
      </c>
      <c r="M920" s="8">
        <v>0.28499999999999998</v>
      </c>
      <c r="N920" s="8">
        <v>2.48</v>
      </c>
      <c r="O920" s="8">
        <v>0.21</v>
      </c>
      <c r="R920" s="8">
        <v>99.8</v>
      </c>
    </row>
    <row r="921" spans="1:83">
      <c r="B921" s="7" t="s">
        <v>524</v>
      </c>
      <c r="D921" s="8">
        <v>44.98</v>
      </c>
      <c r="E921" s="8">
        <v>0.107</v>
      </c>
      <c r="F921" s="8">
        <v>3.29</v>
      </c>
      <c r="G921" s="8">
        <v>0.41299999999999998</v>
      </c>
      <c r="J921" s="8">
        <v>7.83</v>
      </c>
      <c r="L921" s="8">
        <v>40.21</v>
      </c>
      <c r="M921" s="8">
        <v>0.27</v>
      </c>
      <c r="N921" s="8">
        <v>2.87</v>
      </c>
      <c r="O921" s="8">
        <v>0.24</v>
      </c>
      <c r="R921" s="8">
        <v>100.21</v>
      </c>
    </row>
    <row r="922" spans="1:83">
      <c r="B922" s="7" t="s">
        <v>523</v>
      </c>
      <c r="D922" s="8">
        <v>45.62</v>
      </c>
      <c r="E922" s="8">
        <v>0.16200000000000001</v>
      </c>
      <c r="F922" s="8">
        <v>4.3499999999999996</v>
      </c>
      <c r="G922" s="8">
        <v>0.42499999999999999</v>
      </c>
      <c r="J922" s="8">
        <v>7.88</v>
      </c>
      <c r="L922" s="8">
        <v>36.96</v>
      </c>
      <c r="M922" s="8">
        <v>0.248</v>
      </c>
      <c r="N922" s="8">
        <v>3.4</v>
      </c>
      <c r="O922" s="8">
        <v>0.32</v>
      </c>
      <c r="R922" s="8">
        <v>99.364999999999995</v>
      </c>
    </row>
    <row r="924" spans="1:83">
      <c r="A924" s="7" t="s">
        <v>522</v>
      </c>
      <c r="B924" s="7" t="s">
        <v>521</v>
      </c>
      <c r="D924" s="8">
        <v>44.5</v>
      </c>
      <c r="E924" s="8">
        <v>0.16</v>
      </c>
      <c r="F924" s="8">
        <v>3.88</v>
      </c>
      <c r="J924" s="8">
        <v>8.6300000000000008</v>
      </c>
      <c r="L924" s="8">
        <v>39.299999999999997</v>
      </c>
      <c r="N924" s="8">
        <v>3.33</v>
      </c>
      <c r="O924" s="8">
        <v>0.37</v>
      </c>
      <c r="R924" s="8">
        <v>100.17</v>
      </c>
      <c r="Z924" s="9">
        <v>20.100000000000001</v>
      </c>
      <c r="AL924" s="9">
        <v>0.23</v>
      </c>
      <c r="AM924" s="9">
        <v>21</v>
      </c>
      <c r="AO924" s="9">
        <v>8.1999999999999993</v>
      </c>
      <c r="AP924" s="9">
        <v>0.62</v>
      </c>
      <c r="BC924" s="9">
        <v>2.2400000000000002</v>
      </c>
      <c r="BD924" s="9">
        <v>0.48</v>
      </c>
      <c r="BE924" s="9">
        <v>1.23</v>
      </c>
      <c r="BF924" s="9">
        <v>0.2</v>
      </c>
      <c r="BG924" s="9">
        <v>1.04</v>
      </c>
      <c r="BH924" s="9">
        <v>0.36</v>
      </c>
      <c r="BI924" s="9">
        <v>0.14000000000000001</v>
      </c>
      <c r="BJ924" s="9">
        <v>0.51</v>
      </c>
      <c r="BK924" s="9">
        <v>0.09</v>
      </c>
      <c r="BL924" s="9">
        <v>0.63</v>
      </c>
      <c r="BM924" s="9">
        <v>0.14000000000000001</v>
      </c>
      <c r="BN924" s="9">
        <v>0.42</v>
      </c>
      <c r="BO924" s="9">
        <v>6.3E-2</v>
      </c>
      <c r="BP924" s="9">
        <v>0.41</v>
      </c>
      <c r="BQ924" s="9">
        <v>6.7000000000000004E-2</v>
      </c>
      <c r="BS924" s="9">
        <v>3.3000000000000002E-2</v>
      </c>
      <c r="CB924" s="9">
        <v>0.12</v>
      </c>
      <c r="CD924" s="9">
        <v>3.1E-2</v>
      </c>
      <c r="CE924" s="9">
        <v>1.7999999999999999E-2</v>
      </c>
    </row>
    <row r="926" spans="1:83">
      <c r="A926" s="7" t="s">
        <v>520</v>
      </c>
      <c r="B926" s="7" t="s">
        <v>519</v>
      </c>
      <c r="D926" s="8">
        <v>45.25</v>
      </c>
      <c r="E926" s="8">
        <v>0.17399999999999999</v>
      </c>
      <c r="F926" s="8">
        <v>3.85</v>
      </c>
      <c r="J926" s="8">
        <v>9.48</v>
      </c>
      <c r="L926" s="8">
        <v>36.39</v>
      </c>
      <c r="N926" s="8">
        <v>3.54</v>
      </c>
      <c r="O926" s="8">
        <v>0.41</v>
      </c>
      <c r="R926" s="8">
        <v>99.09399999999998</v>
      </c>
    </row>
    <row r="927" spans="1:83">
      <c r="B927" s="7" t="s">
        <v>518</v>
      </c>
      <c r="D927" s="8">
        <v>45.28</v>
      </c>
      <c r="E927" s="8">
        <v>0.16</v>
      </c>
      <c r="F927" s="8">
        <v>3.63</v>
      </c>
      <c r="J927" s="8">
        <v>8.4700000000000006</v>
      </c>
      <c r="L927" s="8">
        <v>38.04</v>
      </c>
      <c r="N927" s="8">
        <v>3.18</v>
      </c>
      <c r="O927" s="8">
        <v>0.32</v>
      </c>
      <c r="R927" s="8">
        <v>99.08</v>
      </c>
    </row>
    <row r="928" spans="1:83">
      <c r="B928" s="7" t="s">
        <v>517</v>
      </c>
      <c r="D928" s="8">
        <v>44.81</v>
      </c>
      <c r="E928" s="8">
        <v>0.13100000000000001</v>
      </c>
      <c r="F928" s="8">
        <v>3.54</v>
      </c>
      <c r="J928" s="8">
        <v>8.0399999999999991</v>
      </c>
      <c r="L928" s="8">
        <v>39.5</v>
      </c>
      <c r="N928" s="8">
        <v>3.25</v>
      </c>
      <c r="O928" s="8">
        <v>0.3</v>
      </c>
      <c r="R928" s="8">
        <v>99.571000000000026</v>
      </c>
    </row>
    <row r="929" spans="2:18">
      <c r="B929" s="7" t="s">
        <v>516</v>
      </c>
      <c r="D929" s="8">
        <v>46.09</v>
      </c>
      <c r="E929" s="8">
        <v>0.19600000000000001</v>
      </c>
      <c r="F929" s="8">
        <v>4.1100000000000003</v>
      </c>
      <c r="J929" s="8">
        <v>8.6300000000000008</v>
      </c>
      <c r="L929" s="8">
        <v>36.36</v>
      </c>
      <c r="N929" s="8">
        <v>3.67</v>
      </c>
      <c r="O929" s="8">
        <v>0.4</v>
      </c>
      <c r="R929" s="8">
        <v>99.455999999999975</v>
      </c>
    </row>
    <row r="930" spans="2:18">
      <c r="B930" s="7" t="s">
        <v>515</v>
      </c>
      <c r="D930" s="8">
        <v>45.2</v>
      </c>
      <c r="E930" s="8">
        <v>0.16700000000000001</v>
      </c>
      <c r="F930" s="8">
        <v>3.9</v>
      </c>
      <c r="J930" s="8">
        <v>8.27</v>
      </c>
      <c r="L930" s="8">
        <v>38.1</v>
      </c>
      <c r="N930" s="8">
        <v>3.21</v>
      </c>
      <c r="O930" s="8">
        <v>0.34</v>
      </c>
      <c r="R930" s="8">
        <v>99.18700000000004</v>
      </c>
    </row>
    <row r="931" spans="2:18">
      <c r="B931" s="7" t="s">
        <v>514</v>
      </c>
      <c r="D931" s="8">
        <v>44.7</v>
      </c>
      <c r="E931" s="8">
        <v>0.16400000000000001</v>
      </c>
      <c r="F931" s="8">
        <v>4</v>
      </c>
      <c r="J931" s="8">
        <v>8.36</v>
      </c>
      <c r="L931" s="8">
        <v>38.42</v>
      </c>
      <c r="N931" s="8">
        <v>3.36</v>
      </c>
      <c r="O931" s="8">
        <v>0.33</v>
      </c>
      <c r="R931" s="8">
        <v>99.334000000000046</v>
      </c>
    </row>
    <row r="932" spans="2:18">
      <c r="B932" s="7" t="s">
        <v>513</v>
      </c>
      <c r="D932" s="8">
        <v>44.08</v>
      </c>
      <c r="E932" s="8">
        <v>0.16700000000000001</v>
      </c>
      <c r="F932" s="8">
        <v>3.62</v>
      </c>
      <c r="J932" s="8">
        <v>13.06</v>
      </c>
      <c r="L932" s="8">
        <v>35.35</v>
      </c>
      <c r="N932" s="8">
        <v>2.98</v>
      </c>
      <c r="O932" s="8">
        <v>0.43</v>
      </c>
      <c r="R932" s="8">
        <v>99.687000000000012</v>
      </c>
    </row>
    <row r="933" spans="2:18">
      <c r="B933" s="7" t="s">
        <v>512</v>
      </c>
      <c r="D933" s="8">
        <v>45.59</v>
      </c>
      <c r="E933" s="8">
        <v>0.17499999999999999</v>
      </c>
      <c r="F933" s="8">
        <v>4.4400000000000004</v>
      </c>
      <c r="J933" s="8">
        <v>8.01</v>
      </c>
      <c r="L933" s="8">
        <v>36.58</v>
      </c>
      <c r="N933" s="8">
        <v>3.8</v>
      </c>
      <c r="O933" s="8">
        <v>0.36</v>
      </c>
      <c r="R933" s="8">
        <v>98.954999999999998</v>
      </c>
    </row>
    <row r="934" spans="2:18">
      <c r="B934" s="7" t="s">
        <v>511</v>
      </c>
      <c r="D934" s="8">
        <v>44.17</v>
      </c>
      <c r="E934" s="8">
        <v>8.3000000000000004E-2</v>
      </c>
      <c r="F934" s="8">
        <v>2.82</v>
      </c>
      <c r="J934" s="8">
        <v>8.36</v>
      </c>
      <c r="L934" s="8">
        <v>41.03</v>
      </c>
      <c r="N934" s="8">
        <v>2.2799999999999998</v>
      </c>
      <c r="O934" s="8">
        <v>0.19</v>
      </c>
      <c r="R934" s="8">
        <v>98.932999999999993</v>
      </c>
    </row>
    <row r="935" spans="2:18">
      <c r="B935" s="7" t="s">
        <v>510</v>
      </c>
      <c r="D935" s="8">
        <v>44.12</v>
      </c>
      <c r="E935" s="8">
        <v>9.4E-2</v>
      </c>
      <c r="F935" s="8">
        <v>2.4500000000000002</v>
      </c>
      <c r="J935" s="8">
        <v>9.3000000000000007</v>
      </c>
      <c r="L935" s="8">
        <v>41.48</v>
      </c>
      <c r="N935" s="8">
        <v>1.54</v>
      </c>
      <c r="O935" s="8">
        <v>0.2</v>
      </c>
      <c r="R935" s="8">
        <v>99.183999999999969</v>
      </c>
    </row>
    <row r="936" spans="2:18">
      <c r="B936" s="7" t="s">
        <v>509</v>
      </c>
      <c r="D936" s="8">
        <v>45.82</v>
      </c>
      <c r="E936" s="8">
        <v>0.20799999999999999</v>
      </c>
      <c r="F936" s="8">
        <v>4.72</v>
      </c>
      <c r="J936" s="8">
        <v>7.89</v>
      </c>
      <c r="L936" s="8">
        <v>35.96</v>
      </c>
      <c r="N936" s="8">
        <v>4.07</v>
      </c>
      <c r="O936" s="8">
        <v>0.42</v>
      </c>
      <c r="R936" s="8">
        <v>99.087999999999965</v>
      </c>
    </row>
    <row r="937" spans="2:18">
      <c r="B937" s="7" t="s">
        <v>508</v>
      </c>
      <c r="D937" s="8">
        <v>45.06</v>
      </c>
      <c r="E937" s="8">
        <v>0.14000000000000001</v>
      </c>
      <c r="F937" s="8">
        <v>4.09</v>
      </c>
      <c r="J937" s="8">
        <v>8.44</v>
      </c>
      <c r="L937" s="8">
        <v>39</v>
      </c>
      <c r="N937" s="8">
        <v>2.68</v>
      </c>
      <c r="O937" s="8">
        <v>0.28999999999999998</v>
      </c>
      <c r="R937" s="8">
        <v>99.7</v>
      </c>
    </row>
    <row r="938" spans="2:18">
      <c r="B938" s="7" t="s">
        <v>507</v>
      </c>
      <c r="D938" s="8">
        <v>44.74</v>
      </c>
      <c r="E938" s="8">
        <v>0.14499999999999999</v>
      </c>
      <c r="F938" s="8">
        <v>3.72</v>
      </c>
      <c r="J938" s="8">
        <v>8.2899999999999991</v>
      </c>
      <c r="L938" s="8">
        <v>39.31</v>
      </c>
      <c r="N938" s="8">
        <v>2.9</v>
      </c>
      <c r="O938" s="8">
        <v>0.28000000000000003</v>
      </c>
      <c r="R938" s="8">
        <v>99.385000000000005</v>
      </c>
    </row>
    <row r="939" spans="2:18">
      <c r="B939" s="7" t="s">
        <v>506</v>
      </c>
      <c r="D939" s="8">
        <v>45.31</v>
      </c>
      <c r="E939" s="8">
        <v>0.113</v>
      </c>
      <c r="F939" s="8">
        <v>3.74</v>
      </c>
      <c r="J939" s="8">
        <v>8.01</v>
      </c>
      <c r="L939" s="8">
        <v>38.94</v>
      </c>
      <c r="N939" s="8">
        <v>3.19</v>
      </c>
      <c r="O939" s="8">
        <v>0.26</v>
      </c>
      <c r="R939" s="8">
        <v>99.562999999999988</v>
      </c>
    </row>
    <row r="940" spans="2:18">
      <c r="B940" s="7" t="s">
        <v>505</v>
      </c>
      <c r="D940" s="8">
        <v>44.94</v>
      </c>
      <c r="E940" s="8">
        <v>0.152</v>
      </c>
      <c r="F940" s="8">
        <v>3.91</v>
      </c>
      <c r="J940" s="8">
        <v>8.34</v>
      </c>
      <c r="L940" s="8">
        <v>38.159999999999997</v>
      </c>
      <c r="N940" s="8">
        <v>3.12</v>
      </c>
      <c r="O940" s="8">
        <v>0.3</v>
      </c>
      <c r="R940" s="8">
        <v>98.921999999999997</v>
      </c>
    </row>
    <row r="941" spans="2:18">
      <c r="B941" s="7" t="s">
        <v>504</v>
      </c>
      <c r="D941" s="8">
        <v>45.51</v>
      </c>
      <c r="E941" s="8">
        <v>0.17399999999999999</v>
      </c>
      <c r="F941" s="8">
        <v>4</v>
      </c>
      <c r="J941" s="8">
        <v>8.14</v>
      </c>
      <c r="L941" s="8">
        <v>37.520000000000003</v>
      </c>
      <c r="N941" s="8">
        <v>3.64</v>
      </c>
      <c r="O941" s="8">
        <v>0.35</v>
      </c>
      <c r="R941" s="8">
        <v>99.333999999999975</v>
      </c>
    </row>
    <row r="942" spans="2:18">
      <c r="B942" s="7" t="s">
        <v>503</v>
      </c>
      <c r="D942" s="8">
        <v>45.34</v>
      </c>
      <c r="E942" s="8">
        <v>0.123</v>
      </c>
      <c r="F942" s="8">
        <v>3.26</v>
      </c>
      <c r="J942" s="8">
        <v>7.86</v>
      </c>
      <c r="L942" s="8">
        <v>39.74</v>
      </c>
      <c r="N942" s="8">
        <v>2.75</v>
      </c>
      <c r="O942" s="8">
        <v>0.26</v>
      </c>
      <c r="R942" s="8">
        <v>99.332999999999998</v>
      </c>
    </row>
    <row r="943" spans="2:18">
      <c r="B943" s="7" t="s">
        <v>502</v>
      </c>
      <c r="D943" s="8">
        <v>45.7</v>
      </c>
      <c r="E943" s="8">
        <v>0.16200000000000001</v>
      </c>
      <c r="F943" s="8">
        <v>3.73</v>
      </c>
      <c r="J943" s="8">
        <v>8.3699999999999992</v>
      </c>
      <c r="L943" s="8">
        <v>37.68</v>
      </c>
      <c r="N943" s="8">
        <v>3.54</v>
      </c>
      <c r="O943" s="8">
        <v>0.33</v>
      </c>
      <c r="R943" s="8">
        <v>99.512</v>
      </c>
    </row>
    <row r="944" spans="2:18">
      <c r="B944" s="7" t="s">
        <v>501</v>
      </c>
      <c r="D944" s="8">
        <v>45.94</v>
      </c>
      <c r="E944" s="8">
        <v>0.18099999999999999</v>
      </c>
      <c r="F944" s="8">
        <v>4.29</v>
      </c>
      <c r="J944" s="8">
        <v>7.86</v>
      </c>
      <c r="L944" s="8">
        <v>37.159999999999997</v>
      </c>
      <c r="N944" s="8">
        <v>3.55</v>
      </c>
      <c r="O944" s="8">
        <v>0.31</v>
      </c>
      <c r="R944" s="8">
        <v>99.291000000000025</v>
      </c>
    </row>
    <row r="945" spans="1:69">
      <c r="B945" s="7" t="s">
        <v>500</v>
      </c>
      <c r="D945" s="8">
        <v>45.67</v>
      </c>
      <c r="E945" s="8">
        <v>0.16600000000000001</v>
      </c>
      <c r="F945" s="8">
        <v>3.88</v>
      </c>
      <c r="J945" s="8">
        <v>7.99</v>
      </c>
      <c r="L945" s="8">
        <v>37.75</v>
      </c>
      <c r="N945" s="8">
        <v>3.47</v>
      </c>
      <c r="O945" s="8">
        <v>0.28000000000000003</v>
      </c>
      <c r="R945" s="8">
        <v>99.205999999999989</v>
      </c>
    </row>
    <row r="946" spans="1:69">
      <c r="B946" s="7" t="s">
        <v>499</v>
      </c>
      <c r="D946" s="8">
        <v>45.25</v>
      </c>
      <c r="E946" s="8">
        <v>0.14000000000000001</v>
      </c>
      <c r="F946" s="8">
        <v>3.62</v>
      </c>
      <c r="J946" s="8">
        <v>8.0500000000000007</v>
      </c>
      <c r="L946" s="8">
        <v>38.700000000000003</v>
      </c>
      <c r="N946" s="8">
        <v>3.05</v>
      </c>
      <c r="O946" s="8">
        <v>0.26</v>
      </c>
      <c r="R946" s="8">
        <v>99.07</v>
      </c>
    </row>
    <row r="947" spans="1:69">
      <c r="B947" s="7" t="s">
        <v>498</v>
      </c>
      <c r="D947" s="8">
        <v>45.56</v>
      </c>
      <c r="E947" s="8">
        <v>0.17899999999999999</v>
      </c>
      <c r="F947" s="8">
        <v>4.05</v>
      </c>
      <c r="J947" s="8">
        <v>8.24</v>
      </c>
      <c r="L947" s="8">
        <v>37.71</v>
      </c>
      <c r="N947" s="8">
        <v>3.36</v>
      </c>
      <c r="O947" s="8">
        <v>0.33</v>
      </c>
      <c r="R947" s="8">
        <v>99.42900000000003</v>
      </c>
    </row>
    <row r="948" spans="1:69">
      <c r="B948" s="7" t="s">
        <v>497</v>
      </c>
      <c r="D948" s="8">
        <v>45.1</v>
      </c>
      <c r="E948" s="8">
        <v>0.151</v>
      </c>
      <c r="F948" s="8">
        <v>3.81</v>
      </c>
      <c r="J948" s="8">
        <v>8.18</v>
      </c>
      <c r="L948" s="8">
        <v>37.909999999999997</v>
      </c>
      <c r="N948" s="8">
        <v>3.37</v>
      </c>
      <c r="O948" s="8">
        <v>0.32</v>
      </c>
      <c r="R948" s="8">
        <v>98.841000000000008</v>
      </c>
    </row>
    <row r="949" spans="1:69">
      <c r="B949" s="7" t="s">
        <v>496</v>
      </c>
      <c r="D949" s="8">
        <v>46.18</v>
      </c>
      <c r="E949" s="8">
        <v>0.184</v>
      </c>
      <c r="F949" s="8">
        <v>4.59</v>
      </c>
      <c r="J949" s="8">
        <v>7.73</v>
      </c>
      <c r="L949" s="8">
        <v>36.6</v>
      </c>
      <c r="N949" s="8">
        <v>3.54</v>
      </c>
      <c r="O949" s="8">
        <v>0.34</v>
      </c>
      <c r="R949" s="8">
        <v>99.164000000000016</v>
      </c>
    </row>
    <row r="950" spans="1:69">
      <c r="B950" s="7" t="s">
        <v>495</v>
      </c>
      <c r="D950" s="8">
        <v>45.63</v>
      </c>
      <c r="E950" s="8">
        <v>0.16400000000000001</v>
      </c>
      <c r="F950" s="8">
        <v>3.85</v>
      </c>
      <c r="J950" s="8">
        <v>8.1300000000000008</v>
      </c>
      <c r="L950" s="8">
        <v>37.369999999999997</v>
      </c>
      <c r="N950" s="8">
        <v>3.68</v>
      </c>
      <c r="O950" s="8">
        <v>0.34</v>
      </c>
      <c r="R950" s="8">
        <v>99.163999999999987</v>
      </c>
    </row>
    <row r="951" spans="1:69">
      <c r="B951" s="7" t="s">
        <v>494</v>
      </c>
      <c r="D951" s="8">
        <v>45.27</v>
      </c>
      <c r="E951" s="8">
        <v>0.157</v>
      </c>
      <c r="F951" s="8">
        <v>3.82</v>
      </c>
      <c r="J951" s="8">
        <v>7.96</v>
      </c>
      <c r="L951" s="8">
        <v>37.909999999999997</v>
      </c>
      <c r="N951" s="8">
        <v>3.33</v>
      </c>
      <c r="O951" s="8">
        <v>0.33</v>
      </c>
      <c r="R951" s="8">
        <v>98.777000000000015</v>
      </c>
    </row>
    <row r="952" spans="1:69">
      <c r="B952" s="7" t="s">
        <v>493</v>
      </c>
      <c r="D952" s="8">
        <v>45.02</v>
      </c>
      <c r="E952" s="8">
        <v>0.14899999999999999</v>
      </c>
      <c r="F952" s="8">
        <v>3.65</v>
      </c>
      <c r="J952" s="8">
        <v>8.25</v>
      </c>
      <c r="L952" s="8">
        <v>39.01</v>
      </c>
      <c r="N952" s="8">
        <v>3.26</v>
      </c>
      <c r="O952" s="8">
        <v>0.28999999999999998</v>
      </c>
      <c r="R952" s="8">
        <v>99.628999999999991</v>
      </c>
    </row>
    <row r="953" spans="1:69">
      <c r="B953" s="7" t="s">
        <v>492</v>
      </c>
      <c r="D953" s="8">
        <v>44.87</v>
      </c>
      <c r="E953" s="8">
        <v>0.154</v>
      </c>
      <c r="F953" s="8">
        <v>3.53</v>
      </c>
      <c r="J953" s="8">
        <v>8.1999999999999993</v>
      </c>
      <c r="L953" s="8">
        <v>38.6</v>
      </c>
      <c r="N953" s="8">
        <v>3.14</v>
      </c>
      <c r="O953" s="8">
        <v>0.28999999999999998</v>
      </c>
      <c r="R953" s="8">
        <v>98.783999999999992</v>
      </c>
    </row>
    <row r="954" spans="1:69">
      <c r="B954" s="7" t="s">
        <v>491</v>
      </c>
      <c r="D954" s="8">
        <v>45.63</v>
      </c>
      <c r="E954" s="8">
        <v>0.154</v>
      </c>
      <c r="F954" s="8">
        <v>3.27</v>
      </c>
      <c r="J954" s="8">
        <v>8.07</v>
      </c>
      <c r="L954" s="8">
        <v>38.6</v>
      </c>
      <c r="N954" s="8">
        <v>3.37</v>
      </c>
      <c r="O954" s="8">
        <v>0.32</v>
      </c>
      <c r="R954" s="8">
        <v>99.414000000000016</v>
      </c>
    </row>
    <row r="955" spans="1:69">
      <c r="B955" s="7" t="s">
        <v>490</v>
      </c>
      <c r="D955" s="8">
        <v>44.8</v>
      </c>
      <c r="E955" s="8">
        <v>9.7000000000000003E-2</v>
      </c>
      <c r="F955" s="8">
        <v>2.0699999999999998</v>
      </c>
      <c r="J955" s="8">
        <v>9.32</v>
      </c>
      <c r="L955" s="8">
        <v>40.76</v>
      </c>
      <c r="N955" s="8">
        <v>1.77</v>
      </c>
      <c r="O955" s="8">
        <v>0.2</v>
      </c>
      <c r="R955" s="8">
        <v>99.016999999999996</v>
      </c>
    </row>
    <row r="956" spans="1:69">
      <c r="B956" s="7" t="s">
        <v>489</v>
      </c>
      <c r="D956" s="8">
        <v>44.56</v>
      </c>
      <c r="E956" s="8">
        <v>0.11</v>
      </c>
      <c r="F956" s="8">
        <v>2.62</v>
      </c>
      <c r="J956" s="8">
        <v>8.36</v>
      </c>
      <c r="L956" s="8">
        <v>40.11</v>
      </c>
      <c r="N956" s="8">
        <v>2.0299999999999998</v>
      </c>
      <c r="O956" s="8">
        <v>0.17</v>
      </c>
      <c r="R956" s="8">
        <v>97.96</v>
      </c>
    </row>
    <row r="957" spans="1:69">
      <c r="B957" s="7" t="s">
        <v>488</v>
      </c>
      <c r="D957" s="8">
        <v>43.61</v>
      </c>
      <c r="E957" s="8">
        <v>0.16</v>
      </c>
      <c r="F957" s="8">
        <v>2.0499999999999998</v>
      </c>
      <c r="J957" s="8">
        <v>8.33</v>
      </c>
      <c r="L957" s="8">
        <v>41.75</v>
      </c>
      <c r="N957" s="8">
        <v>1.33</v>
      </c>
      <c r="O957" s="8">
        <v>0.11</v>
      </c>
      <c r="R957" s="8">
        <v>97.34</v>
      </c>
    </row>
    <row r="959" spans="1:69">
      <c r="A959" s="7" t="s">
        <v>487</v>
      </c>
      <c r="B959" s="7" t="s">
        <v>486</v>
      </c>
      <c r="D959" s="8">
        <v>44.2</v>
      </c>
      <c r="E959" s="8">
        <v>0.13</v>
      </c>
      <c r="F959" s="8">
        <v>2.72</v>
      </c>
      <c r="J959" s="8">
        <v>7.6739999999999995</v>
      </c>
      <c r="L959" s="8">
        <v>41.5</v>
      </c>
      <c r="N959" s="8">
        <v>2.44</v>
      </c>
      <c r="O959" s="8">
        <v>0.28000000000000003</v>
      </c>
      <c r="R959" s="8">
        <v>98.944000000000017</v>
      </c>
      <c r="AM959" s="9">
        <v>17</v>
      </c>
      <c r="BC959" s="9">
        <v>2.8</v>
      </c>
      <c r="BD959" s="9">
        <v>0.75</v>
      </c>
      <c r="BE959" s="9">
        <v>1.49</v>
      </c>
      <c r="BF959" s="9">
        <v>0.19700000000000001</v>
      </c>
      <c r="BG959" s="9">
        <v>0.96</v>
      </c>
      <c r="BH959" s="9">
        <v>0.30299999999999999</v>
      </c>
      <c r="BI959" s="9">
        <v>0.122</v>
      </c>
      <c r="BJ959" s="9">
        <v>0.41</v>
      </c>
      <c r="BK959" s="9">
        <v>7.1999999999999995E-2</v>
      </c>
      <c r="BL959" s="9">
        <v>0.47599999999999998</v>
      </c>
      <c r="BM959" s="9">
        <v>0.10199999999999999</v>
      </c>
      <c r="BN959" s="9">
        <v>0.29099999999999998</v>
      </c>
      <c r="BO959" s="9">
        <v>4.1000000000000002E-2</v>
      </c>
      <c r="BP959" s="9">
        <v>0.26100000000000001</v>
      </c>
      <c r="BQ959" s="9">
        <v>4.2999999999999997E-2</v>
      </c>
    </row>
    <row r="960" spans="1:69">
      <c r="B960" s="7" t="s">
        <v>485</v>
      </c>
      <c r="D960" s="8">
        <v>43.9</v>
      </c>
      <c r="E960" s="8">
        <v>0.04</v>
      </c>
      <c r="F960" s="8">
        <v>1.54</v>
      </c>
      <c r="J960" s="8">
        <v>7.4889999999999999</v>
      </c>
      <c r="L960" s="8">
        <v>44.6</v>
      </c>
      <c r="N960" s="8">
        <v>1.42</v>
      </c>
      <c r="O960" s="8">
        <v>0.08</v>
      </c>
      <c r="R960" s="8">
        <v>99.069000000000017</v>
      </c>
      <c r="AM960" s="9">
        <v>11</v>
      </c>
      <c r="BC960" s="9">
        <v>1.5</v>
      </c>
      <c r="BD960" s="9">
        <v>0.47</v>
      </c>
      <c r="BE960" s="9">
        <v>1.08</v>
      </c>
      <c r="BF960" s="9">
        <v>0.14299999999999999</v>
      </c>
      <c r="BG960" s="9">
        <v>0.63</v>
      </c>
      <c r="BH960" s="9">
        <v>0.13800000000000001</v>
      </c>
      <c r="BI960" s="9">
        <v>4.7E-2</v>
      </c>
      <c r="BJ960" s="9">
        <v>0.15</v>
      </c>
      <c r="BK960" s="9">
        <v>2.1999999999999999E-2</v>
      </c>
      <c r="BL960" s="9">
        <v>0.13600000000000001</v>
      </c>
      <c r="BM960" s="9">
        <v>2.9000000000000001E-2</v>
      </c>
      <c r="BN960" s="9">
        <v>8.5000000000000006E-2</v>
      </c>
      <c r="BO960" s="9">
        <v>1.2999999999999999E-2</v>
      </c>
      <c r="BP960" s="9">
        <v>8.4000000000000005E-2</v>
      </c>
      <c r="BQ960" s="9">
        <v>1.4999999999999999E-2</v>
      </c>
    </row>
    <row r="961" spans="1:69">
      <c r="B961" s="7" t="s">
        <v>484</v>
      </c>
      <c r="D961" s="8">
        <v>44.6</v>
      </c>
      <c r="E961" s="8">
        <v>0.31</v>
      </c>
      <c r="F961" s="8">
        <v>4.72</v>
      </c>
      <c r="J961" s="8">
        <v>8.2750000000000004</v>
      </c>
      <c r="L961" s="8">
        <v>37</v>
      </c>
      <c r="N961" s="8">
        <v>3.71</v>
      </c>
      <c r="O961" s="8">
        <v>0.4</v>
      </c>
      <c r="R961" s="8">
        <v>99.015000000000001</v>
      </c>
      <c r="AM961" s="9">
        <v>33</v>
      </c>
      <c r="BC961" s="9">
        <v>3.4</v>
      </c>
      <c r="BD961" s="9">
        <v>0.96</v>
      </c>
      <c r="BE961" s="9">
        <v>2.5</v>
      </c>
      <c r="BF961" s="9">
        <v>0.42899999999999999</v>
      </c>
      <c r="BG961" s="9">
        <v>2.2000000000000002</v>
      </c>
      <c r="BH961" s="9">
        <v>0.65100000000000002</v>
      </c>
      <c r="BI961" s="9">
        <v>0.246</v>
      </c>
      <c r="BJ961" s="9">
        <v>0.81</v>
      </c>
      <c r="BK961" s="9">
        <v>0.13300000000000001</v>
      </c>
      <c r="BL961" s="9">
        <v>0.85799999999999998</v>
      </c>
      <c r="BM961" s="9">
        <v>0.17899999999999999</v>
      </c>
      <c r="BN961" s="9">
        <v>0.49199999999999999</v>
      </c>
      <c r="BO961" s="9">
        <v>7.0999999999999994E-2</v>
      </c>
      <c r="BP961" s="9">
        <v>0.439</v>
      </c>
      <c r="BQ961" s="9">
        <v>7.2999999999999995E-2</v>
      </c>
    </row>
    <row r="962" spans="1:69">
      <c r="B962" s="7" t="s">
        <v>483</v>
      </c>
      <c r="D962" s="8">
        <v>44.2</v>
      </c>
      <c r="E962" s="8">
        <v>0.16</v>
      </c>
      <c r="F962" s="8">
        <v>3.87</v>
      </c>
      <c r="J962" s="8">
        <v>7.976</v>
      </c>
      <c r="L962" s="8">
        <v>39.1</v>
      </c>
      <c r="N962" s="8">
        <v>3.15</v>
      </c>
      <c r="O962" s="8">
        <v>0.48</v>
      </c>
      <c r="R962" s="8">
        <v>98.936000000000007</v>
      </c>
      <c r="AM962" s="9">
        <v>41</v>
      </c>
      <c r="BC962" s="9">
        <v>9</v>
      </c>
      <c r="BD962" s="9">
        <v>1.37</v>
      </c>
      <c r="BE962" s="9">
        <v>3.94</v>
      </c>
      <c r="BF962" s="9">
        <v>0.53600000000000003</v>
      </c>
      <c r="BG962" s="9">
        <v>2.35</v>
      </c>
      <c r="BH962" s="9">
        <v>0.51700000000000002</v>
      </c>
      <c r="BI962" s="9">
        <v>0.193</v>
      </c>
      <c r="BJ962" s="9">
        <v>0.6</v>
      </c>
      <c r="BK962" s="9">
        <v>0.10100000000000001</v>
      </c>
      <c r="BL962" s="9">
        <v>0.67500000000000004</v>
      </c>
      <c r="BM962" s="9">
        <v>0.14399999999999999</v>
      </c>
      <c r="BN962" s="9">
        <v>0.41199999999999998</v>
      </c>
      <c r="BO962" s="9">
        <v>6.2E-2</v>
      </c>
      <c r="BP962" s="9">
        <v>0.39200000000000002</v>
      </c>
      <c r="BQ962" s="9">
        <v>6.7000000000000004E-2</v>
      </c>
    </row>
    <row r="963" spans="1:69">
      <c r="B963" s="7" t="s">
        <v>482</v>
      </c>
      <c r="D963" s="8">
        <v>43.3</v>
      </c>
      <c r="E963" s="8">
        <v>0.05</v>
      </c>
      <c r="F963" s="8">
        <v>2.81</v>
      </c>
      <c r="J963" s="8">
        <v>7.9119999999999999</v>
      </c>
      <c r="L963" s="8">
        <v>42</v>
      </c>
      <c r="N963" s="8">
        <v>2.4500000000000002</v>
      </c>
      <c r="O963" s="8">
        <v>0.17</v>
      </c>
      <c r="R963" s="8">
        <v>98.691999999999979</v>
      </c>
      <c r="AM963" s="9">
        <v>7</v>
      </c>
      <c r="BC963" s="9">
        <v>1.2</v>
      </c>
      <c r="BD963" s="9">
        <v>0.36</v>
      </c>
      <c r="BE963" s="9">
        <v>0.75</v>
      </c>
      <c r="BF963" s="9">
        <v>9.4E-2</v>
      </c>
      <c r="BG963" s="9">
        <v>0.43</v>
      </c>
      <c r="BH963" s="9">
        <v>0.13100000000000001</v>
      </c>
      <c r="BI963" s="9">
        <v>5.2999999999999999E-2</v>
      </c>
      <c r="BJ963" s="9">
        <v>0.2</v>
      </c>
      <c r="BK963" s="9">
        <v>3.6999999999999998E-2</v>
      </c>
      <c r="BL963" s="9">
        <v>0.27100000000000002</v>
      </c>
      <c r="BM963" s="9">
        <v>6.4000000000000001E-2</v>
      </c>
      <c r="BN963" s="9">
        <v>0.19900000000000001</v>
      </c>
      <c r="BO963" s="9">
        <v>3.1E-2</v>
      </c>
      <c r="BP963" s="9">
        <v>0.21199999999999999</v>
      </c>
      <c r="BQ963" s="9">
        <v>3.6999999999999998E-2</v>
      </c>
    </row>
    <row r="964" spans="1:69">
      <c r="B964" s="7" t="s">
        <v>481</v>
      </c>
      <c r="D964" s="8">
        <v>43.8</v>
      </c>
      <c r="E964" s="8">
        <v>0.15</v>
      </c>
      <c r="F964" s="8">
        <v>3.9</v>
      </c>
      <c r="J964" s="8">
        <v>7.8389999999999995</v>
      </c>
      <c r="L964" s="8">
        <v>39</v>
      </c>
      <c r="N964" s="8">
        <v>3.29</v>
      </c>
      <c r="O964" s="8">
        <v>0.5</v>
      </c>
      <c r="R964" s="8">
        <v>98.478999999999985</v>
      </c>
      <c r="AM964" s="9">
        <v>49</v>
      </c>
      <c r="BC964" s="9">
        <v>2.8</v>
      </c>
      <c r="BD964" s="9">
        <v>1.48</v>
      </c>
      <c r="BE964" s="9">
        <v>3.44</v>
      </c>
      <c r="BF964" s="9">
        <v>0.42199999999999999</v>
      </c>
      <c r="BG964" s="9">
        <v>1.76</v>
      </c>
      <c r="BH964" s="9">
        <v>0.41399999999999998</v>
      </c>
      <c r="BI964" s="9">
        <v>0.16300000000000001</v>
      </c>
      <c r="BJ964" s="9">
        <v>0.50900000000000001</v>
      </c>
      <c r="BK964" s="9">
        <v>9.0999999999999998E-2</v>
      </c>
      <c r="BL964" s="9">
        <v>0.59799999999999998</v>
      </c>
      <c r="BM964" s="9">
        <v>0.128</v>
      </c>
      <c r="BN964" s="9">
        <v>0.36299999999999999</v>
      </c>
      <c r="BO964" s="9">
        <v>5.3999999999999999E-2</v>
      </c>
      <c r="BP964" s="9">
        <v>0.34599999999999997</v>
      </c>
      <c r="BQ964" s="9">
        <v>5.8999999999999997E-2</v>
      </c>
    </row>
    <row r="966" spans="1:69">
      <c r="A966" s="7" t="s">
        <v>480</v>
      </c>
      <c r="B966" s="7" t="s">
        <v>479</v>
      </c>
      <c r="D966" s="8">
        <v>42.14</v>
      </c>
      <c r="E966" s="8">
        <v>0.05</v>
      </c>
      <c r="F966" s="8">
        <v>0.61</v>
      </c>
      <c r="J966" s="8">
        <v>7.81</v>
      </c>
      <c r="L966" s="8">
        <v>44.1</v>
      </c>
      <c r="N966" s="8">
        <v>0.78</v>
      </c>
      <c r="O966" s="8">
        <v>0.15</v>
      </c>
      <c r="R966" s="8">
        <v>95.64</v>
      </c>
      <c r="BD966" s="9">
        <v>0.88</v>
      </c>
      <c r="BE966" s="9">
        <v>1.58</v>
      </c>
      <c r="BG966" s="9">
        <v>0.78</v>
      </c>
      <c r="BH966" s="9">
        <v>0.15</v>
      </c>
      <c r="BI966" s="9">
        <v>0.04</v>
      </c>
      <c r="BP966" s="9">
        <v>2.5000000000000001E-2</v>
      </c>
    </row>
    <row r="967" spans="1:69">
      <c r="B967" s="7" t="s">
        <v>478</v>
      </c>
      <c r="D967" s="8">
        <v>41.3</v>
      </c>
      <c r="E967" s="8">
        <v>0.06</v>
      </c>
      <c r="F967" s="8">
        <v>1.24</v>
      </c>
      <c r="J967" s="8">
        <v>8.67</v>
      </c>
      <c r="L967" s="8">
        <v>41.65</v>
      </c>
      <c r="N967" s="8">
        <v>0.45</v>
      </c>
      <c r="O967" s="8">
        <v>0.12</v>
      </c>
      <c r="R967" s="8">
        <v>93.49</v>
      </c>
      <c r="BD967" s="9">
        <v>0.63</v>
      </c>
      <c r="BE967" s="9">
        <v>1.17</v>
      </c>
      <c r="BG967" s="9">
        <v>0.57999999999999996</v>
      </c>
      <c r="BH967" s="9">
        <v>0.12</v>
      </c>
      <c r="BI967" s="9">
        <v>0.04</v>
      </c>
      <c r="BP967" s="9">
        <v>6.4000000000000001E-2</v>
      </c>
      <c r="BQ967" s="9">
        <v>0.01</v>
      </c>
    </row>
    <row r="968" spans="1:69">
      <c r="B968" s="7" t="s">
        <v>477</v>
      </c>
      <c r="D968" s="8">
        <v>40.92</v>
      </c>
      <c r="E968" s="8">
        <v>0.06</v>
      </c>
      <c r="F968" s="8">
        <v>1.25</v>
      </c>
      <c r="J968" s="8">
        <v>8.89</v>
      </c>
      <c r="L968" s="8">
        <v>40.65</v>
      </c>
      <c r="N968" s="8">
        <v>0.48</v>
      </c>
      <c r="O968" s="8">
        <v>0.14000000000000001</v>
      </c>
      <c r="R968" s="8">
        <v>92.39</v>
      </c>
      <c r="BD968" s="9">
        <v>0.66</v>
      </c>
      <c r="BE968" s="9">
        <v>1.26</v>
      </c>
      <c r="BG968" s="9">
        <v>0.6</v>
      </c>
      <c r="BH968" s="9">
        <v>0.12</v>
      </c>
      <c r="BI968" s="9">
        <v>0.04</v>
      </c>
      <c r="BP968" s="9">
        <v>6.4000000000000001E-2</v>
      </c>
      <c r="BQ968" s="9">
        <v>1.0999999999999999E-2</v>
      </c>
    </row>
    <row r="970" spans="1:69">
      <c r="A970" s="7" t="s">
        <v>476</v>
      </c>
      <c r="B970" s="7" t="s">
        <v>475</v>
      </c>
      <c r="D970" s="8">
        <v>42.22</v>
      </c>
      <c r="E970" s="8">
        <v>0.02</v>
      </c>
      <c r="F970" s="8">
        <v>0.48</v>
      </c>
      <c r="J970" s="8">
        <v>7.11</v>
      </c>
      <c r="L970" s="8">
        <v>41.6</v>
      </c>
      <c r="N970" s="8">
        <v>0.37</v>
      </c>
      <c r="O970" s="8">
        <v>7.0000000000000007E-2</v>
      </c>
      <c r="R970" s="8">
        <v>91.87</v>
      </c>
      <c r="AB970" s="9">
        <v>2338</v>
      </c>
      <c r="AC970" s="9">
        <v>111</v>
      </c>
      <c r="AD970" s="9">
        <v>2360</v>
      </c>
      <c r="AL970" s="9">
        <v>2</v>
      </c>
      <c r="AM970" s="9">
        <v>2</v>
      </c>
      <c r="AN970" s="9">
        <v>0.3</v>
      </c>
    </row>
    <row r="971" spans="1:69">
      <c r="B971" s="7" t="s">
        <v>474</v>
      </c>
      <c r="D971" s="8">
        <v>40.340000000000003</v>
      </c>
      <c r="E971" s="8">
        <v>0.02</v>
      </c>
      <c r="F971" s="8">
        <v>0.81</v>
      </c>
      <c r="J971" s="8">
        <v>7.6</v>
      </c>
      <c r="L971" s="8">
        <v>41.27</v>
      </c>
      <c r="N971" s="8">
        <v>0.54</v>
      </c>
      <c r="O971" s="8">
        <v>0.05</v>
      </c>
      <c r="R971" s="8">
        <v>90.63</v>
      </c>
      <c r="AB971" s="9">
        <v>1872</v>
      </c>
      <c r="AC971" s="9">
        <v>102</v>
      </c>
      <c r="AD971" s="9">
        <v>2446</v>
      </c>
      <c r="AL971" s="9">
        <v>2</v>
      </c>
      <c r="AM971" s="9">
        <v>17</v>
      </c>
      <c r="AN971" s="9">
        <v>1.5</v>
      </c>
    </row>
    <row r="972" spans="1:69">
      <c r="B972" s="7" t="s">
        <v>473</v>
      </c>
      <c r="D972" s="8">
        <v>40.01</v>
      </c>
      <c r="E972" s="8">
        <v>0.01</v>
      </c>
      <c r="F972" s="8">
        <v>0.57999999999999996</v>
      </c>
      <c r="J972" s="8">
        <v>8.3000000000000007</v>
      </c>
      <c r="L972" s="8">
        <v>42.3</v>
      </c>
      <c r="N972" s="8">
        <v>0.38</v>
      </c>
      <c r="O972" s="8">
        <v>7.0000000000000007E-2</v>
      </c>
      <c r="R972" s="8">
        <v>91.65</v>
      </c>
      <c r="AB972" s="9">
        <v>1109</v>
      </c>
      <c r="AC972" s="9">
        <v>119</v>
      </c>
      <c r="AD972" s="9">
        <v>2744</v>
      </c>
      <c r="AL972" s="9">
        <v>2</v>
      </c>
      <c r="AM972" s="9">
        <v>9</v>
      </c>
      <c r="AN972" s="9">
        <v>0.4</v>
      </c>
    </row>
    <row r="973" spans="1:69">
      <c r="B973" s="7" t="s">
        <v>472</v>
      </c>
      <c r="D973" s="8">
        <v>40.409999999999997</v>
      </c>
      <c r="E973" s="8">
        <v>0.03</v>
      </c>
      <c r="F973" s="8">
        <v>0.56999999999999995</v>
      </c>
      <c r="J973" s="8">
        <v>7.63</v>
      </c>
      <c r="L973" s="8">
        <v>43.05</v>
      </c>
      <c r="N973" s="8">
        <v>0.25</v>
      </c>
      <c r="R973" s="8">
        <v>91.94</v>
      </c>
      <c r="AB973" s="9">
        <v>1920</v>
      </c>
      <c r="AC973" s="9">
        <v>104</v>
      </c>
      <c r="AD973" s="9">
        <v>2293</v>
      </c>
      <c r="AM973" s="9">
        <v>6</v>
      </c>
      <c r="AN973" s="9">
        <v>2.2000000000000002</v>
      </c>
    </row>
    <row r="974" spans="1:69">
      <c r="B974" s="7" t="s">
        <v>471</v>
      </c>
      <c r="D974" s="8">
        <v>41.36</v>
      </c>
      <c r="E974" s="8">
        <v>0.05</v>
      </c>
      <c r="F974" s="8">
        <v>0.56999999999999995</v>
      </c>
      <c r="J974" s="8">
        <v>7.52</v>
      </c>
      <c r="L974" s="8">
        <v>43.31</v>
      </c>
      <c r="N974" s="8">
        <v>0.53</v>
      </c>
      <c r="O974" s="8">
        <v>0.01</v>
      </c>
      <c r="R974" s="8">
        <v>93.35</v>
      </c>
      <c r="AB974" s="9">
        <v>2203</v>
      </c>
      <c r="AC974" s="9">
        <v>104</v>
      </c>
      <c r="AD974" s="9">
        <v>2353</v>
      </c>
      <c r="AL974" s="9">
        <v>1</v>
      </c>
      <c r="AM974" s="9">
        <v>13</v>
      </c>
      <c r="AN974" s="9">
        <v>2.2000000000000002</v>
      </c>
    </row>
    <row r="975" spans="1:69">
      <c r="B975" s="7" t="s">
        <v>470</v>
      </c>
      <c r="D975" s="8">
        <v>40.15</v>
      </c>
      <c r="E975" s="8">
        <v>0.03</v>
      </c>
      <c r="F975" s="8">
        <v>0.63</v>
      </c>
      <c r="J975" s="8">
        <v>7.64</v>
      </c>
      <c r="L975" s="8">
        <v>42.25</v>
      </c>
      <c r="N975" s="8">
        <v>0.4</v>
      </c>
      <c r="R975" s="8">
        <v>91.1</v>
      </c>
      <c r="AB975" s="9">
        <v>1904</v>
      </c>
      <c r="AC975" s="9">
        <v>105</v>
      </c>
      <c r="AD975" s="9">
        <v>2240</v>
      </c>
      <c r="AL975" s="9">
        <v>1</v>
      </c>
      <c r="AM975" s="9">
        <v>14</v>
      </c>
      <c r="AN975" s="9">
        <v>1.9</v>
      </c>
    </row>
    <row r="976" spans="1:69">
      <c r="B976" s="7" t="s">
        <v>469</v>
      </c>
      <c r="D976" s="8">
        <v>40.81</v>
      </c>
      <c r="E976" s="8">
        <v>0.02</v>
      </c>
      <c r="F976" s="8">
        <v>0.63</v>
      </c>
      <c r="J976" s="8">
        <v>7.99</v>
      </c>
      <c r="L976" s="8">
        <v>42.8</v>
      </c>
      <c r="N976" s="8">
        <v>0.47</v>
      </c>
      <c r="O976" s="8">
        <v>0.01</v>
      </c>
      <c r="R976" s="8">
        <v>92.73</v>
      </c>
      <c r="AB976" s="9">
        <v>1493</v>
      </c>
      <c r="AC976" s="9">
        <v>114</v>
      </c>
      <c r="AD976" s="9">
        <v>2460</v>
      </c>
      <c r="AM976" s="9">
        <v>10</v>
      </c>
      <c r="AN976" s="9">
        <v>2.2999999999999998</v>
      </c>
    </row>
    <row r="977" spans="2:40">
      <c r="B977" s="7" t="s">
        <v>468</v>
      </c>
      <c r="D977" s="8">
        <v>41.6</v>
      </c>
      <c r="E977" s="8">
        <v>0.04</v>
      </c>
      <c r="F977" s="8">
        <v>1.33</v>
      </c>
      <c r="J977" s="8">
        <v>7.45</v>
      </c>
      <c r="L977" s="8">
        <v>39.57</v>
      </c>
      <c r="N977" s="8">
        <v>0.84</v>
      </c>
      <c r="O977" s="8">
        <v>0.03</v>
      </c>
      <c r="R977" s="8">
        <v>90.86</v>
      </c>
      <c r="AB977" s="9">
        <v>3085</v>
      </c>
      <c r="AC977" s="9">
        <v>105</v>
      </c>
      <c r="AD977" s="9">
        <v>2129</v>
      </c>
      <c r="AL977" s="9">
        <v>1</v>
      </c>
      <c r="AM977" s="9">
        <v>25</v>
      </c>
      <c r="AN977" s="9">
        <v>1.1000000000000001</v>
      </c>
    </row>
    <row r="978" spans="2:40">
      <c r="B978" s="7" t="s">
        <v>467</v>
      </c>
      <c r="D978" s="8">
        <v>41.58</v>
      </c>
      <c r="E978" s="8">
        <v>0.1</v>
      </c>
      <c r="F978" s="8">
        <v>0.43</v>
      </c>
      <c r="J978" s="8">
        <v>8.42</v>
      </c>
      <c r="L978" s="8">
        <v>40.1</v>
      </c>
      <c r="N978" s="8">
        <v>0.35</v>
      </c>
      <c r="O978" s="8">
        <v>0.02</v>
      </c>
      <c r="R978" s="8">
        <v>91</v>
      </c>
      <c r="AB978" s="9">
        <v>1475</v>
      </c>
      <c r="AC978" s="9">
        <v>116</v>
      </c>
      <c r="AD978" s="9">
        <v>2519</v>
      </c>
      <c r="AL978" s="9">
        <v>0.3</v>
      </c>
      <c r="AM978" s="9">
        <v>11</v>
      </c>
      <c r="AN978" s="9">
        <v>0.8</v>
      </c>
    </row>
    <row r="979" spans="2:40">
      <c r="B979" s="7" t="s">
        <v>466</v>
      </c>
      <c r="D979" s="8">
        <v>40.6</v>
      </c>
      <c r="E979" s="8">
        <v>0.1</v>
      </c>
      <c r="F979" s="8">
        <v>1.0900000000000001</v>
      </c>
      <c r="J979" s="8">
        <v>7.74</v>
      </c>
      <c r="L979" s="8">
        <v>40.08</v>
      </c>
      <c r="N979" s="8">
        <v>1.18</v>
      </c>
      <c r="O979" s="8">
        <v>0.04</v>
      </c>
      <c r="R979" s="8">
        <v>90.83</v>
      </c>
      <c r="AB979" s="9">
        <v>1846</v>
      </c>
      <c r="AC979" s="9">
        <v>104</v>
      </c>
      <c r="AD979" s="9">
        <v>2244</v>
      </c>
      <c r="AL979" s="9">
        <v>3</v>
      </c>
      <c r="AM979" s="9">
        <v>26</v>
      </c>
      <c r="AN979" s="9">
        <v>2</v>
      </c>
    </row>
    <row r="980" spans="2:40">
      <c r="B980" s="7" t="s">
        <v>465</v>
      </c>
      <c r="D980" s="8">
        <v>41.79</v>
      </c>
      <c r="E980" s="8">
        <v>0.02</v>
      </c>
      <c r="F980" s="8">
        <v>1.32</v>
      </c>
      <c r="J980" s="8">
        <v>7.92</v>
      </c>
      <c r="L980" s="8">
        <v>39.47</v>
      </c>
      <c r="N980" s="8">
        <v>1.04</v>
      </c>
      <c r="O980" s="8">
        <v>0.03</v>
      </c>
      <c r="R980" s="8">
        <v>91.59</v>
      </c>
      <c r="AB980" s="9">
        <v>2167</v>
      </c>
      <c r="AC980" s="9">
        <v>111</v>
      </c>
      <c r="AD980" s="9">
        <v>2398</v>
      </c>
      <c r="AL980" s="9">
        <v>0.5</v>
      </c>
      <c r="AM980" s="9">
        <v>14</v>
      </c>
      <c r="AN980" s="9">
        <v>1</v>
      </c>
    </row>
    <row r="981" spans="2:40">
      <c r="B981" s="7" t="s">
        <v>464</v>
      </c>
      <c r="D981" s="8">
        <v>39.71</v>
      </c>
      <c r="E981" s="8">
        <v>0.12</v>
      </c>
      <c r="F981" s="8">
        <v>0.87</v>
      </c>
      <c r="J981" s="8">
        <v>10.31</v>
      </c>
      <c r="L981" s="8">
        <v>40.25</v>
      </c>
      <c r="N981" s="8">
        <v>0.83</v>
      </c>
      <c r="O981" s="8">
        <v>0.05</v>
      </c>
      <c r="R981" s="8">
        <v>92.14</v>
      </c>
      <c r="AB981" s="9">
        <v>1510</v>
      </c>
      <c r="AC981" s="9">
        <v>103</v>
      </c>
      <c r="AD981" s="9">
        <v>2162</v>
      </c>
      <c r="AL981" s="9">
        <v>1</v>
      </c>
      <c r="AM981" s="9">
        <v>8</v>
      </c>
      <c r="AN981" s="9">
        <v>2.6</v>
      </c>
    </row>
    <row r="982" spans="2:40">
      <c r="B982" s="7" t="s">
        <v>463</v>
      </c>
      <c r="D982" s="8">
        <v>40.799999999999997</v>
      </c>
      <c r="E982" s="8">
        <v>0.1</v>
      </c>
      <c r="F982" s="8">
        <v>0.89</v>
      </c>
      <c r="J982" s="8">
        <v>8.06</v>
      </c>
      <c r="L982" s="8">
        <v>41.11</v>
      </c>
      <c r="N982" s="8">
        <v>0.82</v>
      </c>
      <c r="O982" s="8">
        <v>0.03</v>
      </c>
      <c r="R982" s="8">
        <v>91.81</v>
      </c>
      <c r="AB982" s="9">
        <v>2245</v>
      </c>
      <c r="AC982" s="9">
        <v>110</v>
      </c>
      <c r="AD982" s="9">
        <v>2269</v>
      </c>
      <c r="AL982" s="9">
        <v>0.4</v>
      </c>
      <c r="AM982" s="9">
        <v>6.4</v>
      </c>
      <c r="AN982" s="9">
        <v>0.5</v>
      </c>
    </row>
    <row r="983" spans="2:40">
      <c r="B983" s="7" t="s">
        <v>462</v>
      </c>
      <c r="D983" s="8">
        <v>40.770000000000003</v>
      </c>
      <c r="E983" s="8">
        <v>0.13</v>
      </c>
      <c r="F983" s="8">
        <v>0.54</v>
      </c>
      <c r="J983" s="8">
        <v>8.24</v>
      </c>
      <c r="L983" s="8">
        <v>42.47</v>
      </c>
      <c r="N983" s="8">
        <v>0.53</v>
      </c>
      <c r="O983" s="8">
        <v>0.04</v>
      </c>
      <c r="R983" s="8">
        <v>92.72</v>
      </c>
      <c r="AB983" s="9">
        <v>2558</v>
      </c>
      <c r="AC983" s="9">
        <v>113</v>
      </c>
      <c r="AD983" s="9">
        <v>2292</v>
      </c>
      <c r="AL983" s="9">
        <v>0.4</v>
      </c>
      <c r="AM983" s="9">
        <v>5.0999999999999996</v>
      </c>
      <c r="AN983" s="9">
        <v>1</v>
      </c>
    </row>
    <row r="984" spans="2:40">
      <c r="B984" s="7" t="s">
        <v>461</v>
      </c>
      <c r="D984" s="8">
        <v>40.24</v>
      </c>
      <c r="E984" s="8">
        <v>0.13</v>
      </c>
      <c r="F984" s="8">
        <v>1.29</v>
      </c>
      <c r="J984" s="8">
        <v>9.99</v>
      </c>
      <c r="L984" s="8">
        <v>40.119999999999997</v>
      </c>
      <c r="N984" s="8">
        <v>0.97</v>
      </c>
      <c r="O984" s="8">
        <v>0.08</v>
      </c>
      <c r="R984" s="8">
        <v>92.82</v>
      </c>
      <c r="AB984" s="9">
        <v>1760</v>
      </c>
      <c r="AC984" s="9">
        <v>117</v>
      </c>
      <c r="AD984" s="9">
        <v>2206</v>
      </c>
      <c r="AL984" s="9">
        <v>3</v>
      </c>
      <c r="AM984" s="9">
        <v>2</v>
      </c>
      <c r="AN984" s="9">
        <v>1.6</v>
      </c>
    </row>
    <row r="985" spans="2:40">
      <c r="B985" s="7" t="s">
        <v>460</v>
      </c>
      <c r="D985" s="8">
        <v>41.26</v>
      </c>
      <c r="E985" s="8">
        <v>0.11</v>
      </c>
      <c r="F985" s="8">
        <v>0.51</v>
      </c>
      <c r="J985" s="8">
        <v>7.59</v>
      </c>
      <c r="L985" s="8">
        <v>38.299999999999997</v>
      </c>
      <c r="N985" s="8">
        <v>0.38</v>
      </c>
      <c r="O985" s="8">
        <v>0.03</v>
      </c>
      <c r="R985" s="8">
        <v>88.18</v>
      </c>
      <c r="AB985" s="9">
        <v>1477</v>
      </c>
      <c r="AC985" s="9">
        <v>106</v>
      </c>
      <c r="AD985" s="9">
        <v>2393</v>
      </c>
      <c r="AL985" s="9">
        <v>2</v>
      </c>
      <c r="AM985" s="9">
        <v>20</v>
      </c>
      <c r="AN985" s="9">
        <v>1.7</v>
      </c>
    </row>
    <row r="986" spans="2:40">
      <c r="B986" s="7" t="s">
        <v>459</v>
      </c>
      <c r="D986" s="8">
        <v>42.34</v>
      </c>
      <c r="E986" s="8">
        <v>0.03</v>
      </c>
      <c r="F986" s="8">
        <v>1.04</v>
      </c>
      <c r="J986" s="8">
        <v>7.48</v>
      </c>
      <c r="L986" s="8">
        <v>40.82</v>
      </c>
      <c r="N986" s="8">
        <v>0.85</v>
      </c>
      <c r="O986" s="8">
        <v>0.02</v>
      </c>
      <c r="R986" s="8">
        <v>92.58</v>
      </c>
      <c r="AB986" s="9">
        <v>2465</v>
      </c>
      <c r="AC986" s="9">
        <v>103</v>
      </c>
      <c r="AD986" s="9">
        <v>2272</v>
      </c>
      <c r="AL986" s="9">
        <v>0.3</v>
      </c>
      <c r="AM986" s="9">
        <v>20</v>
      </c>
      <c r="AN986" s="9">
        <v>0.7</v>
      </c>
    </row>
    <row r="987" spans="2:40">
      <c r="B987" s="7" t="s">
        <v>458</v>
      </c>
      <c r="D987" s="8">
        <v>43.57</v>
      </c>
      <c r="E987" s="8">
        <v>0.01</v>
      </c>
      <c r="F987" s="8">
        <v>1.87</v>
      </c>
      <c r="J987" s="8">
        <v>7.05</v>
      </c>
      <c r="L987" s="8">
        <v>40.47</v>
      </c>
      <c r="N987" s="8">
        <v>1.47</v>
      </c>
      <c r="O987" s="8">
        <v>0.09</v>
      </c>
      <c r="R987" s="8">
        <v>94.53</v>
      </c>
      <c r="AB987" s="9">
        <v>2342</v>
      </c>
      <c r="AC987" s="9">
        <v>102</v>
      </c>
      <c r="AD987" s="9">
        <v>2215</v>
      </c>
      <c r="AL987" s="9">
        <v>2</v>
      </c>
      <c r="AM987" s="9">
        <v>11</v>
      </c>
      <c r="AN987" s="9">
        <v>0.3</v>
      </c>
    </row>
    <row r="988" spans="2:40">
      <c r="B988" s="7" t="s">
        <v>457</v>
      </c>
      <c r="D988" s="8">
        <v>41.48</v>
      </c>
      <c r="E988" s="8">
        <v>0.02</v>
      </c>
      <c r="F988" s="8">
        <v>0.25</v>
      </c>
      <c r="J988" s="8">
        <v>7.4</v>
      </c>
      <c r="L988" s="8">
        <v>43.15</v>
      </c>
      <c r="N988" s="8">
        <v>0.69</v>
      </c>
      <c r="O988" s="8">
        <v>7.0000000000000007E-2</v>
      </c>
      <c r="R988" s="8">
        <v>93.06</v>
      </c>
      <c r="AB988" s="9">
        <v>1250</v>
      </c>
      <c r="AC988" s="9">
        <v>113</v>
      </c>
      <c r="AD988" s="9">
        <v>2459</v>
      </c>
      <c r="AL988" s="9">
        <v>1</v>
      </c>
      <c r="AM988" s="9">
        <v>10</v>
      </c>
      <c r="AN988" s="9">
        <v>0.3</v>
      </c>
    </row>
    <row r="989" spans="2:40">
      <c r="B989" s="7" t="s">
        <v>456</v>
      </c>
      <c r="D989" s="8">
        <v>41.64</v>
      </c>
      <c r="E989" s="8">
        <v>0.01</v>
      </c>
      <c r="F989" s="8">
        <v>1.43</v>
      </c>
      <c r="J989" s="8">
        <v>7.43</v>
      </c>
      <c r="L989" s="8">
        <v>43.23</v>
      </c>
      <c r="N989" s="8">
        <v>1.29</v>
      </c>
      <c r="O989" s="8">
        <v>0.08</v>
      </c>
      <c r="R989" s="8">
        <v>95.11</v>
      </c>
      <c r="AB989" s="9">
        <v>2146</v>
      </c>
      <c r="AC989" s="9">
        <v>109</v>
      </c>
      <c r="AD989" s="9">
        <v>2298</v>
      </c>
      <c r="AL989" s="9">
        <v>3</v>
      </c>
      <c r="AM989" s="9">
        <v>12</v>
      </c>
      <c r="AN989" s="9">
        <v>0.3</v>
      </c>
    </row>
    <row r="990" spans="2:40">
      <c r="B990" s="7" t="s">
        <v>455</v>
      </c>
      <c r="D990" s="8">
        <v>41.1</v>
      </c>
      <c r="E990" s="8">
        <v>0.1</v>
      </c>
      <c r="F990" s="8">
        <v>1.9</v>
      </c>
      <c r="J990" s="8">
        <v>7.37</v>
      </c>
      <c r="L990" s="8">
        <v>40.42</v>
      </c>
      <c r="N990" s="8">
        <v>1.38</v>
      </c>
      <c r="O990" s="8">
        <v>0.08</v>
      </c>
      <c r="R990" s="8">
        <v>92.35</v>
      </c>
      <c r="AB990" s="9">
        <v>2668</v>
      </c>
      <c r="AC990" s="9">
        <v>103</v>
      </c>
      <c r="AD990" s="9">
        <v>2175</v>
      </c>
      <c r="AL990" s="9">
        <v>3</v>
      </c>
      <c r="AM990" s="9">
        <v>32</v>
      </c>
      <c r="AN990" s="9">
        <v>2.2000000000000002</v>
      </c>
    </row>
    <row r="991" spans="2:40">
      <c r="B991" s="7" t="s">
        <v>454</v>
      </c>
      <c r="D991" s="8">
        <v>43.86</v>
      </c>
      <c r="E991" s="8">
        <v>0.03</v>
      </c>
      <c r="F991" s="8">
        <v>2.5</v>
      </c>
      <c r="J991" s="8">
        <v>7.43</v>
      </c>
      <c r="L991" s="8">
        <v>39.409999999999997</v>
      </c>
      <c r="N991" s="8">
        <v>2.08</v>
      </c>
      <c r="O991" s="8">
        <v>0.1</v>
      </c>
      <c r="R991" s="8">
        <v>95.41</v>
      </c>
      <c r="AB991" s="9">
        <v>3118</v>
      </c>
      <c r="AC991" s="9">
        <v>103</v>
      </c>
      <c r="AD991" s="9">
        <v>2045</v>
      </c>
      <c r="AL991" s="9">
        <v>1</v>
      </c>
      <c r="AM991" s="9">
        <v>18</v>
      </c>
      <c r="AN991" s="9">
        <v>2.5</v>
      </c>
    </row>
    <row r="992" spans="2:40">
      <c r="B992" s="7" t="s">
        <v>453</v>
      </c>
      <c r="D992" s="8">
        <v>42.42</v>
      </c>
      <c r="E992" s="8">
        <v>0.05</v>
      </c>
      <c r="F992" s="8">
        <v>0.61</v>
      </c>
      <c r="J992" s="8">
        <v>7.43</v>
      </c>
      <c r="L992" s="8">
        <v>42.17</v>
      </c>
      <c r="N992" s="8">
        <v>0.95</v>
      </c>
      <c r="O992" s="8">
        <v>0.08</v>
      </c>
      <c r="R992" s="8">
        <v>93.71</v>
      </c>
      <c r="AB992" s="9">
        <v>1334</v>
      </c>
      <c r="AC992" s="9">
        <v>111</v>
      </c>
      <c r="AD992" s="9">
        <v>2297</v>
      </c>
      <c r="AL992" s="9">
        <v>3</v>
      </c>
      <c r="AM992" s="9">
        <v>22</v>
      </c>
      <c r="AN992" s="9">
        <v>0.3</v>
      </c>
    </row>
    <row r="993" spans="1:69">
      <c r="B993" s="7" t="s">
        <v>452</v>
      </c>
      <c r="D993" s="8">
        <v>42.07</v>
      </c>
      <c r="E993" s="8">
        <v>0.03</v>
      </c>
      <c r="F993" s="8">
        <v>1.4</v>
      </c>
      <c r="J993" s="8">
        <v>7.47</v>
      </c>
      <c r="L993" s="8">
        <v>41.18</v>
      </c>
      <c r="N993" s="8">
        <v>0.74</v>
      </c>
      <c r="O993" s="8">
        <v>0.08</v>
      </c>
      <c r="R993" s="8">
        <v>92.97</v>
      </c>
      <c r="AB993" s="9">
        <v>2691</v>
      </c>
      <c r="AC993" s="9">
        <v>102</v>
      </c>
      <c r="AD993" s="9">
        <v>2224</v>
      </c>
      <c r="AL993" s="9">
        <v>3</v>
      </c>
      <c r="AM993" s="9">
        <v>16</v>
      </c>
      <c r="AN993" s="9">
        <v>1.8</v>
      </c>
    </row>
    <row r="994" spans="1:69">
      <c r="B994" s="7" t="s">
        <v>451</v>
      </c>
      <c r="D994" s="8">
        <v>42.16</v>
      </c>
      <c r="E994" s="8">
        <v>0.04</v>
      </c>
      <c r="F994" s="8">
        <v>1.07</v>
      </c>
      <c r="J994" s="8">
        <v>7.48</v>
      </c>
      <c r="L994" s="8">
        <v>41.9</v>
      </c>
      <c r="N994" s="8">
        <v>0.93</v>
      </c>
      <c r="O994" s="8">
        <v>0.04</v>
      </c>
      <c r="R994" s="8">
        <v>93.62</v>
      </c>
      <c r="AB994" s="9">
        <v>2219</v>
      </c>
      <c r="AC994" s="9">
        <v>93</v>
      </c>
      <c r="AD994" s="9">
        <v>2243</v>
      </c>
      <c r="AL994" s="9">
        <v>2</v>
      </c>
      <c r="AM994" s="9">
        <v>22</v>
      </c>
      <c r="AN994" s="9">
        <v>2.6</v>
      </c>
    </row>
    <row r="995" spans="1:69">
      <c r="B995" s="7" t="s">
        <v>450</v>
      </c>
      <c r="D995" s="8">
        <v>43.02</v>
      </c>
      <c r="E995" s="8">
        <v>0.03</v>
      </c>
      <c r="F995" s="8">
        <v>1.61</v>
      </c>
      <c r="J995" s="8">
        <v>7.52</v>
      </c>
      <c r="L995" s="8">
        <v>40.44</v>
      </c>
      <c r="N995" s="8">
        <v>0.89</v>
      </c>
      <c r="O995" s="8">
        <v>0.08</v>
      </c>
      <c r="R995" s="8">
        <v>93.59</v>
      </c>
      <c r="AB995" s="9">
        <v>3223</v>
      </c>
      <c r="AC995" s="9">
        <v>107</v>
      </c>
      <c r="AD995" s="9">
        <v>2248</v>
      </c>
      <c r="AL995" s="9">
        <v>1.5</v>
      </c>
      <c r="AM995" s="9">
        <v>14</v>
      </c>
      <c r="AN995" s="9">
        <v>2</v>
      </c>
    </row>
    <row r="997" spans="1:69">
      <c r="A997" s="7" t="s">
        <v>449</v>
      </c>
      <c r="B997" s="7" t="s">
        <v>448</v>
      </c>
      <c r="D997" s="8">
        <v>45.55</v>
      </c>
      <c r="E997" s="8">
        <v>0.15</v>
      </c>
      <c r="F997" s="8">
        <v>0.88</v>
      </c>
      <c r="J997" s="8">
        <v>6.62</v>
      </c>
      <c r="L997" s="8">
        <v>45.15</v>
      </c>
      <c r="N997" s="8">
        <v>0.71</v>
      </c>
      <c r="O997" s="8">
        <v>0.13</v>
      </c>
      <c r="R997" s="8">
        <v>99.19</v>
      </c>
    </row>
    <row r="998" spans="1:69">
      <c r="B998" s="7" t="s">
        <v>447</v>
      </c>
      <c r="D998" s="8">
        <v>46.2</v>
      </c>
      <c r="E998" s="8">
        <v>0.01</v>
      </c>
      <c r="F998" s="8">
        <v>0.57999999999999996</v>
      </c>
      <c r="J998" s="8">
        <v>5.89</v>
      </c>
      <c r="L998" s="8">
        <v>46.86</v>
      </c>
      <c r="N998" s="8">
        <v>0.18</v>
      </c>
      <c r="O998" s="8">
        <v>0.04</v>
      </c>
      <c r="R998" s="8">
        <v>99.76</v>
      </c>
    </row>
    <row r="999" spans="1:69">
      <c r="B999" s="7" t="s">
        <v>446</v>
      </c>
      <c r="D999" s="8">
        <v>45.2</v>
      </c>
      <c r="E999" s="8">
        <v>0.04</v>
      </c>
      <c r="F999" s="8">
        <v>0.7</v>
      </c>
      <c r="J999" s="8">
        <v>6.9</v>
      </c>
      <c r="L999" s="8">
        <v>46.28</v>
      </c>
      <c r="N999" s="8">
        <v>0.41</v>
      </c>
      <c r="O999" s="8">
        <v>0.05</v>
      </c>
      <c r="R999" s="8">
        <v>99.58</v>
      </c>
    </row>
    <row r="1000" spans="1:69">
      <c r="B1000" s="7" t="s">
        <v>445</v>
      </c>
      <c r="D1000" s="8">
        <v>46.02</v>
      </c>
      <c r="E1000" s="8">
        <v>0.01</v>
      </c>
      <c r="F1000" s="8">
        <v>0.6</v>
      </c>
      <c r="J1000" s="8">
        <v>6.46</v>
      </c>
      <c r="L1000" s="8">
        <v>46.15</v>
      </c>
      <c r="N1000" s="8">
        <v>0.27</v>
      </c>
      <c r="O1000" s="8">
        <v>0.05</v>
      </c>
      <c r="R1000" s="8">
        <v>99.56</v>
      </c>
    </row>
    <row r="1002" spans="1:69">
      <c r="A1002" s="7" t="s">
        <v>444</v>
      </c>
      <c r="B1002" s="7" t="s">
        <v>443</v>
      </c>
      <c r="F1002" s="8">
        <v>1.39</v>
      </c>
      <c r="R1002" s="8">
        <v>1.39</v>
      </c>
    </row>
    <row r="1004" spans="1:69">
      <c r="A1004" s="7" t="s">
        <v>442</v>
      </c>
      <c r="B1004" s="7" t="s">
        <v>441</v>
      </c>
      <c r="D1004" s="8">
        <v>45.11</v>
      </c>
      <c r="F1004" s="8">
        <v>1.2</v>
      </c>
      <c r="J1004" s="8">
        <v>5.48</v>
      </c>
      <c r="L1004" s="8">
        <v>41.03</v>
      </c>
      <c r="N1004" s="8">
        <v>0.51</v>
      </c>
      <c r="O1004" s="8">
        <v>0.04</v>
      </c>
      <c r="R1004" s="8">
        <v>93.37</v>
      </c>
      <c r="AB1004" s="9">
        <v>1289</v>
      </c>
      <c r="AC1004" s="9">
        <v>83</v>
      </c>
      <c r="AD1004" s="9">
        <v>1845</v>
      </c>
      <c r="AL1004" s="9">
        <v>0.81</v>
      </c>
      <c r="AM1004" s="9">
        <v>24</v>
      </c>
      <c r="AN1004" s="9">
        <v>1.9</v>
      </c>
      <c r="BD1004" s="9">
        <v>2.4</v>
      </c>
      <c r="BE1004" s="9">
        <v>4.9000000000000004</v>
      </c>
      <c r="BG1004" s="9">
        <v>2.1</v>
      </c>
      <c r="BH1004" s="9">
        <v>0.42</v>
      </c>
      <c r="BI1004" s="9">
        <v>0.15</v>
      </c>
      <c r="BP1004" s="9">
        <v>6.6000000000000003E-2</v>
      </c>
      <c r="BQ1004" s="9">
        <v>8.9999999999999993E-3</v>
      </c>
    </row>
    <row r="1005" spans="1:69">
      <c r="B1005" s="7" t="s">
        <v>440</v>
      </c>
      <c r="D1005" s="8">
        <v>42.01</v>
      </c>
      <c r="E1005" s="8">
        <v>7.0000000000000007E-2</v>
      </c>
      <c r="F1005" s="8">
        <v>1.63</v>
      </c>
      <c r="J1005" s="8">
        <v>5.99</v>
      </c>
      <c r="L1005" s="8">
        <v>40</v>
      </c>
      <c r="N1005" s="8">
        <v>1.79</v>
      </c>
      <c r="O1005" s="8">
        <v>0.13</v>
      </c>
      <c r="R1005" s="8">
        <v>91.62</v>
      </c>
      <c r="AB1005" s="9">
        <v>1548</v>
      </c>
      <c r="AC1005" s="9">
        <v>91</v>
      </c>
      <c r="AD1005" s="9">
        <v>1745</v>
      </c>
      <c r="AL1005" s="9">
        <v>2.1</v>
      </c>
      <c r="AM1005" s="9">
        <v>40</v>
      </c>
      <c r="AN1005" s="9">
        <v>1.4</v>
      </c>
      <c r="BD1005" s="9">
        <v>0.91</v>
      </c>
      <c r="BE1005" s="9">
        <v>2.2999999999999998</v>
      </c>
      <c r="BG1005" s="9">
        <v>1.5</v>
      </c>
      <c r="BH1005" s="9">
        <v>0.37</v>
      </c>
      <c r="BI1005" s="9">
        <v>0.13</v>
      </c>
      <c r="BP1005" s="9">
        <v>0.13</v>
      </c>
      <c r="BQ1005" s="9">
        <v>2.1999999999999999E-2</v>
      </c>
    </row>
    <row r="1006" spans="1:69">
      <c r="B1006" s="7" t="s">
        <v>439</v>
      </c>
      <c r="D1006" s="8">
        <v>39.57</v>
      </c>
      <c r="E1006" s="8">
        <v>0.09</v>
      </c>
      <c r="F1006" s="8">
        <v>0.33</v>
      </c>
      <c r="J1006" s="8">
        <v>5.97</v>
      </c>
      <c r="L1006" s="8">
        <v>45.48</v>
      </c>
      <c r="N1006" s="8">
        <v>0.45</v>
      </c>
      <c r="O1006" s="8">
        <v>0.21</v>
      </c>
      <c r="R1006" s="8">
        <v>92.1</v>
      </c>
      <c r="AB1006" s="9">
        <v>652</v>
      </c>
      <c r="AC1006" s="9">
        <v>93</v>
      </c>
      <c r="AD1006" s="9">
        <v>1957</v>
      </c>
      <c r="AL1006" s="9">
        <v>3</v>
      </c>
      <c r="AM1006" s="9">
        <v>16</v>
      </c>
      <c r="AN1006" s="9">
        <v>0.68</v>
      </c>
      <c r="BD1006" s="9">
        <v>1.7</v>
      </c>
      <c r="BE1006" s="9">
        <v>3.5</v>
      </c>
      <c r="BG1006" s="9">
        <v>1.5</v>
      </c>
      <c r="BH1006" s="9">
        <v>0.25</v>
      </c>
      <c r="BI1006" s="9">
        <v>6.8000000000000005E-2</v>
      </c>
      <c r="BP1006" s="9">
        <v>4.9000000000000002E-2</v>
      </c>
      <c r="BQ1006" s="9">
        <v>6.0000000000000001E-3</v>
      </c>
    </row>
    <row r="1007" spans="1:69">
      <c r="B1007" s="7" t="s">
        <v>438</v>
      </c>
      <c r="D1007" s="8">
        <v>44.25</v>
      </c>
      <c r="E1007" s="8">
        <v>7.0000000000000007E-2</v>
      </c>
      <c r="F1007" s="8">
        <v>1.59</v>
      </c>
      <c r="J1007" s="8">
        <v>5.94</v>
      </c>
      <c r="L1007" s="8">
        <v>41.37</v>
      </c>
      <c r="N1007" s="8">
        <v>0.74</v>
      </c>
      <c r="O1007" s="8">
        <v>0.23</v>
      </c>
      <c r="R1007" s="8">
        <v>94.19</v>
      </c>
      <c r="AB1007" s="9">
        <v>1402</v>
      </c>
      <c r="AC1007" s="9">
        <v>86</v>
      </c>
      <c r="AD1007" s="9">
        <v>1822</v>
      </c>
      <c r="AL1007" s="9">
        <v>9.1</v>
      </c>
      <c r="AM1007" s="9">
        <v>31</v>
      </c>
      <c r="AN1007" s="9">
        <v>1</v>
      </c>
      <c r="BD1007" s="9">
        <v>2.4</v>
      </c>
      <c r="BE1007" s="9">
        <v>4.8</v>
      </c>
      <c r="BG1007" s="9">
        <v>2.2000000000000002</v>
      </c>
      <c r="BH1007" s="9">
        <v>0.46</v>
      </c>
      <c r="BI1007" s="9">
        <v>0.15</v>
      </c>
      <c r="BP1007" s="9">
        <v>5.6000000000000001E-2</v>
      </c>
      <c r="BQ1007" s="9">
        <v>8.9999999999999993E-3</v>
      </c>
    </row>
    <row r="1008" spans="1:69">
      <c r="B1008" s="7" t="s">
        <v>437</v>
      </c>
      <c r="D1008" s="8">
        <v>42.53</v>
      </c>
      <c r="E1008" s="8">
        <v>0.06</v>
      </c>
      <c r="F1008" s="8">
        <v>0.62</v>
      </c>
      <c r="J1008" s="8">
        <v>5.51</v>
      </c>
      <c r="L1008" s="8">
        <v>44.04</v>
      </c>
      <c r="N1008" s="8">
        <v>0.47</v>
      </c>
      <c r="O1008" s="8">
        <v>0.19</v>
      </c>
      <c r="R1008" s="8">
        <v>93.42</v>
      </c>
      <c r="AB1008" s="9">
        <v>750</v>
      </c>
      <c r="AC1008" s="9">
        <v>91</v>
      </c>
      <c r="AD1008" s="9">
        <v>2103</v>
      </c>
      <c r="AL1008" s="9">
        <v>5.7</v>
      </c>
      <c r="AM1008" s="9">
        <v>40</v>
      </c>
      <c r="AN1008" s="9">
        <v>1.2</v>
      </c>
      <c r="BD1008" s="9">
        <v>4</v>
      </c>
      <c r="BE1008" s="9">
        <v>7.8</v>
      </c>
      <c r="BG1008" s="9">
        <v>3</v>
      </c>
      <c r="BH1008" s="9">
        <v>0.45</v>
      </c>
      <c r="BI1008" s="9">
        <v>0.13</v>
      </c>
      <c r="BP1008" s="9">
        <v>5.5E-2</v>
      </c>
      <c r="BQ1008" s="9">
        <v>8.0000000000000002E-3</v>
      </c>
    </row>
    <row r="1009" spans="1:69">
      <c r="B1009" s="7" t="s">
        <v>436</v>
      </c>
      <c r="D1009" s="8">
        <v>45.22</v>
      </c>
      <c r="E1009" s="8">
        <v>7.0000000000000007E-2</v>
      </c>
      <c r="F1009" s="8">
        <v>1.28</v>
      </c>
      <c r="J1009" s="8">
        <v>6.75</v>
      </c>
      <c r="L1009" s="8">
        <v>40.020000000000003</v>
      </c>
      <c r="N1009" s="8">
        <v>1.1399999999999999</v>
      </c>
      <c r="O1009" s="8">
        <v>0.25</v>
      </c>
      <c r="R1009" s="8">
        <v>94.73</v>
      </c>
      <c r="AB1009" s="9">
        <v>1176</v>
      </c>
      <c r="AC1009" s="9">
        <v>94.5</v>
      </c>
      <c r="AD1009" s="9">
        <v>1937</v>
      </c>
      <c r="AL1009" s="9">
        <v>3.8</v>
      </c>
      <c r="AM1009" s="9">
        <v>30</v>
      </c>
      <c r="AN1009" s="9">
        <v>0.86</v>
      </c>
      <c r="BD1009" s="9">
        <v>2.2000000000000002</v>
      </c>
      <c r="BE1009" s="9">
        <v>4.3</v>
      </c>
      <c r="BG1009" s="9">
        <v>1.8</v>
      </c>
      <c r="BH1009" s="9">
        <v>0.28999999999999998</v>
      </c>
      <c r="BI1009" s="9">
        <v>8.4000000000000005E-2</v>
      </c>
      <c r="BP1009" s="9">
        <v>8.1000000000000003E-2</v>
      </c>
      <c r="BQ1009" s="9">
        <v>1.2999999999999999E-2</v>
      </c>
    </row>
    <row r="1010" spans="1:69">
      <c r="B1010" s="7" t="s">
        <v>435</v>
      </c>
      <c r="D1010" s="8">
        <v>40.5</v>
      </c>
      <c r="E1010" s="8">
        <v>0.05</v>
      </c>
      <c r="F1010" s="8">
        <v>1.27</v>
      </c>
      <c r="J1010" s="8">
        <v>6.96</v>
      </c>
      <c r="L1010" s="8">
        <v>42.96</v>
      </c>
      <c r="N1010" s="8">
        <v>0.87</v>
      </c>
      <c r="O1010" s="8">
        <v>0.2</v>
      </c>
      <c r="R1010" s="8">
        <v>92.81</v>
      </c>
      <c r="AB1010" s="9">
        <v>1320</v>
      </c>
      <c r="AC1010" s="9">
        <v>99</v>
      </c>
      <c r="AD1010" s="9">
        <v>2226</v>
      </c>
      <c r="AL1010" s="9">
        <v>0.71</v>
      </c>
      <c r="AM1010" s="9">
        <v>5.5</v>
      </c>
      <c r="AN1010" s="9">
        <v>0.8</v>
      </c>
      <c r="BD1010" s="9">
        <v>0.36</v>
      </c>
      <c r="BE1010" s="9">
        <v>0.79</v>
      </c>
      <c r="BG1010" s="9">
        <v>0.49</v>
      </c>
      <c r="BH1010" s="9">
        <v>0.14000000000000001</v>
      </c>
      <c r="BI1010" s="9">
        <v>4.5999999999999999E-2</v>
      </c>
      <c r="BP1010" s="9">
        <v>0.09</v>
      </c>
      <c r="BQ1010" s="9">
        <v>1.4999999999999999E-2</v>
      </c>
    </row>
    <row r="1011" spans="1:69">
      <c r="B1011" s="7" t="s">
        <v>434</v>
      </c>
      <c r="D1011" s="8">
        <v>42.15</v>
      </c>
      <c r="E1011" s="8">
        <v>0.05</v>
      </c>
      <c r="F1011" s="8">
        <v>0.94</v>
      </c>
      <c r="J1011" s="8">
        <v>7.71</v>
      </c>
      <c r="L1011" s="8">
        <v>43.87</v>
      </c>
      <c r="N1011" s="8">
        <v>0.88</v>
      </c>
      <c r="O1011" s="8">
        <v>0.18</v>
      </c>
      <c r="R1011" s="8">
        <v>95.78</v>
      </c>
      <c r="AB1011" s="9">
        <v>1118</v>
      </c>
      <c r="AC1011" s="9">
        <v>107</v>
      </c>
      <c r="AD1011" s="9">
        <v>2341</v>
      </c>
      <c r="AL1011" s="9">
        <v>1.9</v>
      </c>
      <c r="AM1011" s="9">
        <v>22</v>
      </c>
      <c r="AN1011" s="9">
        <v>0.6</v>
      </c>
      <c r="BD1011" s="9">
        <v>1.4</v>
      </c>
      <c r="BE1011" s="9">
        <v>2.8</v>
      </c>
      <c r="BG1011" s="9">
        <v>1.2</v>
      </c>
      <c r="BH1011" s="9">
        <v>0.19</v>
      </c>
      <c r="BI1011" s="9">
        <v>5.2999999999999999E-2</v>
      </c>
      <c r="BP1011" s="9">
        <v>5.8000000000000003E-2</v>
      </c>
      <c r="BQ1011" s="9">
        <v>0.01</v>
      </c>
    </row>
    <row r="1012" spans="1:69">
      <c r="B1012" s="7" t="s">
        <v>433</v>
      </c>
      <c r="D1012" s="8">
        <v>44.67</v>
      </c>
      <c r="E1012" s="8">
        <v>0.04</v>
      </c>
      <c r="F1012" s="8">
        <v>0.91</v>
      </c>
      <c r="J1012" s="8">
        <v>5.38</v>
      </c>
      <c r="L1012" s="8">
        <v>45.42</v>
      </c>
      <c r="N1012" s="8">
        <v>0.61</v>
      </c>
      <c r="O1012" s="8">
        <v>0.12</v>
      </c>
      <c r="R1012" s="8">
        <v>97.15</v>
      </c>
      <c r="AB1012" s="9">
        <v>2262</v>
      </c>
      <c r="AC1012" s="9">
        <v>89</v>
      </c>
      <c r="AD1012" s="9">
        <v>2279</v>
      </c>
      <c r="AL1012" s="9">
        <v>3.2</v>
      </c>
      <c r="AM1012" s="9">
        <v>23</v>
      </c>
      <c r="AN1012" s="9">
        <v>1</v>
      </c>
      <c r="BD1012" s="9">
        <v>2</v>
      </c>
      <c r="BE1012" s="9">
        <v>3.9</v>
      </c>
      <c r="BG1012" s="9">
        <v>1.7</v>
      </c>
      <c r="BH1012" s="9">
        <v>0.32</v>
      </c>
      <c r="BI1012" s="9">
        <v>9.4E-2</v>
      </c>
      <c r="BP1012" s="9">
        <v>4.3999999999999997E-2</v>
      </c>
    </row>
    <row r="1013" spans="1:69">
      <c r="B1013" s="7" t="s">
        <v>432</v>
      </c>
      <c r="D1013" s="8">
        <v>44.61</v>
      </c>
      <c r="E1013" s="8">
        <v>0.27</v>
      </c>
      <c r="F1013" s="8">
        <v>1.94</v>
      </c>
      <c r="J1013" s="8">
        <v>7.26</v>
      </c>
      <c r="L1013" s="8">
        <v>41.6</v>
      </c>
      <c r="N1013" s="8">
        <v>1.22</v>
      </c>
      <c r="O1013" s="8">
        <v>0.25</v>
      </c>
      <c r="R1013" s="8">
        <v>97.15</v>
      </c>
      <c r="AB1013" s="9">
        <v>5632</v>
      </c>
      <c r="AC1013" s="9">
        <v>97</v>
      </c>
      <c r="AD1013" s="9">
        <v>2094</v>
      </c>
      <c r="AL1013" s="9">
        <v>8.6</v>
      </c>
      <c r="AM1013" s="9">
        <v>20</v>
      </c>
      <c r="AN1013" s="9">
        <v>2.5</v>
      </c>
      <c r="BD1013" s="9">
        <v>0.59</v>
      </c>
      <c r="BE1013" s="9">
        <v>1.2</v>
      </c>
      <c r="BG1013" s="9">
        <v>0.68</v>
      </c>
      <c r="BH1013" s="9">
        <v>0.24</v>
      </c>
      <c r="BI1013" s="9">
        <v>0.09</v>
      </c>
      <c r="BP1013" s="9">
        <v>0.19</v>
      </c>
      <c r="BQ1013" s="9">
        <v>2.7E-2</v>
      </c>
    </row>
    <row r="1014" spans="1:69">
      <c r="B1014" s="7" t="s">
        <v>431</v>
      </c>
      <c r="D1014" s="8">
        <v>42.97</v>
      </c>
      <c r="E1014" s="8">
        <v>0.1</v>
      </c>
      <c r="F1014" s="8">
        <v>2.02</v>
      </c>
      <c r="J1014" s="8">
        <v>7.62</v>
      </c>
      <c r="L1014" s="8">
        <v>41.01</v>
      </c>
      <c r="N1014" s="8">
        <v>1.82</v>
      </c>
      <c r="O1014" s="8">
        <v>0.21</v>
      </c>
      <c r="R1014" s="8">
        <v>95.75</v>
      </c>
      <c r="AB1014" s="9">
        <v>3129</v>
      </c>
      <c r="AC1014" s="9">
        <v>99</v>
      </c>
      <c r="AD1014" s="9">
        <v>2161</v>
      </c>
      <c r="AL1014" s="9">
        <v>10</v>
      </c>
      <c r="AM1014" s="9">
        <v>27</v>
      </c>
      <c r="AN1014" s="9">
        <v>1.7</v>
      </c>
      <c r="BD1014" s="9">
        <v>1.1000000000000001</v>
      </c>
      <c r="BE1014" s="9">
        <v>2.2000000000000002</v>
      </c>
      <c r="BG1014" s="9">
        <v>1.2</v>
      </c>
      <c r="BH1014" s="9">
        <v>0.32</v>
      </c>
      <c r="BI1014" s="9">
        <v>0.1</v>
      </c>
      <c r="BP1014" s="9">
        <v>0.17</v>
      </c>
      <c r="BQ1014" s="9">
        <v>2.5999999999999999E-2</v>
      </c>
    </row>
    <row r="1015" spans="1:69">
      <c r="B1015" s="7" t="s">
        <v>430</v>
      </c>
      <c r="D1015" s="8">
        <v>43.91</v>
      </c>
      <c r="E1015" s="8">
        <v>7.0000000000000007E-2</v>
      </c>
      <c r="F1015" s="8">
        <v>2.11</v>
      </c>
      <c r="J1015" s="8">
        <v>7.29</v>
      </c>
      <c r="L1015" s="8">
        <v>40.659999999999997</v>
      </c>
      <c r="N1015" s="8">
        <v>2.11</v>
      </c>
      <c r="O1015" s="8">
        <v>0.32</v>
      </c>
      <c r="R1015" s="8">
        <v>96.47</v>
      </c>
      <c r="AB1015" s="9">
        <v>2651</v>
      </c>
      <c r="AC1015" s="9">
        <v>98</v>
      </c>
      <c r="AD1015" s="9">
        <v>2172</v>
      </c>
      <c r="AL1015" s="9">
        <v>32</v>
      </c>
      <c r="AM1015" s="9">
        <v>49</v>
      </c>
      <c r="AN1015" s="9">
        <v>3.3</v>
      </c>
      <c r="BD1015" s="9">
        <v>1.3</v>
      </c>
      <c r="BE1015" s="9">
        <v>3.3</v>
      </c>
      <c r="BG1015" s="9">
        <v>2.5</v>
      </c>
      <c r="BH1015" s="9">
        <v>0.65</v>
      </c>
      <c r="BI1015" s="9">
        <v>0.2</v>
      </c>
      <c r="BP1015" s="9">
        <v>0.33</v>
      </c>
      <c r="BQ1015" s="9">
        <v>5.0999999999999997E-2</v>
      </c>
    </row>
    <row r="1016" spans="1:69">
      <c r="B1016" s="7" t="s">
        <v>429</v>
      </c>
      <c r="D1016" s="8">
        <v>43.84</v>
      </c>
      <c r="F1016" s="8">
        <v>1.66</v>
      </c>
      <c r="J1016" s="8">
        <v>6.13</v>
      </c>
      <c r="L1016" s="8">
        <v>41.91</v>
      </c>
      <c r="N1016" s="8">
        <v>0.91</v>
      </c>
      <c r="O1016" s="8">
        <v>0.01</v>
      </c>
      <c r="R1016" s="8">
        <v>94.46</v>
      </c>
      <c r="AB1016" s="9">
        <v>1098</v>
      </c>
      <c r="AC1016" s="9">
        <v>83</v>
      </c>
      <c r="AD1016" s="9">
        <v>1947</v>
      </c>
      <c r="AL1016" s="9">
        <v>1</v>
      </c>
      <c r="AM1016" s="9">
        <v>27</v>
      </c>
      <c r="AN1016" s="9">
        <v>0.35</v>
      </c>
      <c r="BD1016" s="9">
        <v>2.9</v>
      </c>
      <c r="BE1016" s="9">
        <v>6.3</v>
      </c>
      <c r="BG1016" s="9">
        <v>2.8</v>
      </c>
      <c r="BH1016" s="9">
        <v>0.34</v>
      </c>
      <c r="BI1016" s="9">
        <v>8.3000000000000004E-2</v>
      </c>
      <c r="BP1016" s="9">
        <v>3.7999999999999999E-2</v>
      </c>
      <c r="BQ1016" s="9">
        <v>7.0000000000000001E-3</v>
      </c>
    </row>
    <row r="1017" spans="1:69">
      <c r="B1017" s="7" t="s">
        <v>428</v>
      </c>
      <c r="D1017" s="8">
        <v>45.67</v>
      </c>
      <c r="E1017" s="8">
        <v>0.05</v>
      </c>
      <c r="F1017" s="8">
        <v>3.03</v>
      </c>
      <c r="J1017" s="8">
        <v>6.22</v>
      </c>
      <c r="L1017" s="8">
        <v>37.78</v>
      </c>
      <c r="N1017" s="8">
        <v>2.14</v>
      </c>
      <c r="O1017" s="8">
        <v>0.18</v>
      </c>
      <c r="R1017" s="8">
        <v>95.07</v>
      </c>
      <c r="AB1017" s="9">
        <v>1390</v>
      </c>
      <c r="AC1017" s="9">
        <v>84</v>
      </c>
      <c r="AD1017" s="9">
        <v>1626</v>
      </c>
      <c r="AL1017" s="9">
        <v>6.9</v>
      </c>
      <c r="AM1017" s="9">
        <v>110</v>
      </c>
      <c r="AN1017" s="9">
        <v>3.5</v>
      </c>
      <c r="BD1017" s="9">
        <v>8.1</v>
      </c>
      <c r="BE1017" s="9">
        <v>18</v>
      </c>
      <c r="BG1017" s="9">
        <v>8</v>
      </c>
      <c r="BH1017" s="9">
        <v>1.1000000000000001</v>
      </c>
      <c r="BI1017" s="9">
        <v>0.28000000000000003</v>
      </c>
      <c r="BP1017" s="9">
        <v>0.46</v>
      </c>
      <c r="BQ1017" s="9">
        <v>7.9000000000000001E-2</v>
      </c>
    </row>
    <row r="1018" spans="1:69">
      <c r="B1018" s="7" t="s">
        <v>427</v>
      </c>
      <c r="D1018" s="8">
        <v>44.97</v>
      </c>
      <c r="E1018" s="8">
        <v>0.04</v>
      </c>
      <c r="F1018" s="8">
        <v>3.79</v>
      </c>
      <c r="J1018" s="8">
        <v>6.41</v>
      </c>
      <c r="L1018" s="8">
        <v>35.33</v>
      </c>
      <c r="N1018" s="8">
        <v>2.66</v>
      </c>
      <c r="O1018" s="8">
        <v>0.19</v>
      </c>
      <c r="R1018" s="8">
        <v>93.39</v>
      </c>
      <c r="AB1018" s="9">
        <v>1349</v>
      </c>
      <c r="AC1018" s="9">
        <v>82</v>
      </c>
      <c r="AD1018" s="9">
        <v>1521</v>
      </c>
      <c r="AL1018" s="9">
        <v>3.5</v>
      </c>
      <c r="AM1018" s="9">
        <v>73</v>
      </c>
      <c r="AN1018" s="9">
        <v>3.2</v>
      </c>
      <c r="BD1018" s="9">
        <v>5.5</v>
      </c>
      <c r="BE1018" s="9">
        <v>13</v>
      </c>
      <c r="BG1018" s="9">
        <v>5.9</v>
      </c>
      <c r="BH1018" s="9">
        <v>0.94</v>
      </c>
      <c r="BI1018" s="9">
        <v>0.26</v>
      </c>
      <c r="BP1018" s="9">
        <v>0.34</v>
      </c>
      <c r="BQ1018" s="9">
        <v>5.7000000000000002E-2</v>
      </c>
    </row>
    <row r="1019" spans="1:69">
      <c r="B1019" s="7" t="s">
        <v>426</v>
      </c>
      <c r="D1019" s="8">
        <v>43.21</v>
      </c>
      <c r="E1019" s="8">
        <v>0.08</v>
      </c>
      <c r="F1019" s="8">
        <v>1.22</v>
      </c>
      <c r="J1019" s="8">
        <v>6.16</v>
      </c>
      <c r="L1019" s="8">
        <v>42.56</v>
      </c>
      <c r="N1019" s="8">
        <v>0.51</v>
      </c>
      <c r="O1019" s="8">
        <v>0.16</v>
      </c>
      <c r="R1019" s="8">
        <v>93.9</v>
      </c>
      <c r="AB1019" s="9">
        <v>689</v>
      </c>
      <c r="AC1019" s="9">
        <v>92</v>
      </c>
      <c r="AD1019" s="9">
        <v>1952</v>
      </c>
      <c r="AL1019" s="9">
        <v>12</v>
      </c>
      <c r="AM1019" s="9">
        <v>31</v>
      </c>
      <c r="AN1019" s="9">
        <v>0.35</v>
      </c>
      <c r="BD1019" s="9">
        <v>2.9</v>
      </c>
      <c r="BE1019" s="9">
        <v>5.8</v>
      </c>
      <c r="BG1019" s="9">
        <v>2.2000000000000002</v>
      </c>
      <c r="BH1019" s="9">
        <v>0.3</v>
      </c>
      <c r="BI1019" s="9">
        <v>7.2999999999999995E-2</v>
      </c>
      <c r="BP1019" s="9">
        <v>2.3E-2</v>
      </c>
      <c r="BQ1019" s="9">
        <v>3.0000000000000001E-3</v>
      </c>
    </row>
    <row r="1020" spans="1:69">
      <c r="B1020" s="7" t="s">
        <v>425</v>
      </c>
      <c r="D1020" s="8">
        <v>42.36</v>
      </c>
      <c r="E1020" s="8">
        <v>0.13</v>
      </c>
      <c r="F1020" s="8">
        <v>0.96</v>
      </c>
      <c r="J1020" s="8">
        <v>6.18</v>
      </c>
      <c r="L1020" s="8">
        <v>41.67</v>
      </c>
      <c r="N1020" s="8">
        <v>0.61</v>
      </c>
      <c r="O1020" s="8">
        <v>0.24</v>
      </c>
      <c r="R1020" s="8">
        <v>92.15</v>
      </c>
      <c r="AB1020" s="9">
        <v>672</v>
      </c>
      <c r="AC1020" s="9">
        <v>92</v>
      </c>
      <c r="AD1020" s="9">
        <v>1928</v>
      </c>
      <c r="AL1020" s="9">
        <v>17</v>
      </c>
      <c r="AM1020" s="9">
        <v>52</v>
      </c>
      <c r="AN1020" s="9">
        <v>0.59</v>
      </c>
      <c r="BD1020" s="9">
        <v>4.5</v>
      </c>
      <c r="BE1020" s="9">
        <v>8.8000000000000007</v>
      </c>
      <c r="BG1020" s="9">
        <v>3.6</v>
      </c>
      <c r="BH1020" s="9">
        <v>0.52</v>
      </c>
      <c r="BI1020" s="9">
        <v>0.13</v>
      </c>
      <c r="BP1020" s="9">
        <v>2.5999999999999999E-2</v>
      </c>
      <c r="BQ1020" s="9">
        <v>3.0000000000000001E-3</v>
      </c>
    </row>
    <row r="1021" spans="1:69">
      <c r="B1021" s="7" t="s">
        <v>424</v>
      </c>
      <c r="D1021" s="8">
        <v>43.79</v>
      </c>
      <c r="E1021" s="8">
        <v>0.01</v>
      </c>
      <c r="F1021" s="8">
        <v>1.07</v>
      </c>
      <c r="J1021" s="8">
        <v>6.45</v>
      </c>
      <c r="L1021" s="8">
        <v>45.9</v>
      </c>
      <c r="N1021" s="8">
        <v>0.73</v>
      </c>
      <c r="O1021" s="8">
        <v>0.12</v>
      </c>
      <c r="R1021" s="8">
        <v>98.07</v>
      </c>
      <c r="AB1021" s="9">
        <v>1999</v>
      </c>
      <c r="AC1021" s="9">
        <v>104</v>
      </c>
      <c r="AD1021" s="9">
        <v>2565</v>
      </c>
      <c r="AL1021" s="9">
        <v>3</v>
      </c>
      <c r="AM1021" s="9">
        <v>27</v>
      </c>
      <c r="AN1021" s="9">
        <v>0.35</v>
      </c>
      <c r="BD1021" s="9">
        <v>1.3</v>
      </c>
      <c r="BE1021" s="9">
        <v>3.2</v>
      </c>
      <c r="BG1021" s="9">
        <v>1.6</v>
      </c>
      <c r="BH1021" s="9">
        <v>0.27</v>
      </c>
      <c r="BI1021" s="9">
        <v>6.7000000000000004E-2</v>
      </c>
      <c r="BP1021" s="9">
        <v>2.3E-2</v>
      </c>
      <c r="BQ1021" s="9">
        <v>4.0000000000000001E-3</v>
      </c>
    </row>
    <row r="1023" spans="1:69">
      <c r="A1023" s="7" t="s">
        <v>423</v>
      </c>
      <c r="B1023" s="7" t="s">
        <v>422</v>
      </c>
      <c r="D1023" s="8">
        <v>44.39</v>
      </c>
      <c r="E1023" s="8">
        <v>0.02</v>
      </c>
      <c r="F1023" s="8">
        <v>1.67</v>
      </c>
      <c r="J1023" s="8">
        <v>5.3479999999999999</v>
      </c>
      <c r="L1023" s="8">
        <v>43.69</v>
      </c>
      <c r="N1023" s="8">
        <v>0.61</v>
      </c>
      <c r="O1023" s="8">
        <v>0.1</v>
      </c>
      <c r="R1023" s="8">
        <v>95.828000000000003</v>
      </c>
      <c r="AA1023" s="9">
        <v>28</v>
      </c>
      <c r="AB1023" s="9">
        <v>2576</v>
      </c>
      <c r="AD1023" s="9">
        <v>2154</v>
      </c>
      <c r="AL1023" s="9">
        <v>1</v>
      </c>
      <c r="AM1023" s="9">
        <v>53</v>
      </c>
      <c r="AN1023" s="9">
        <v>2</v>
      </c>
      <c r="AO1023" s="9">
        <v>29</v>
      </c>
      <c r="BC1023" s="9">
        <v>76</v>
      </c>
    </row>
    <row r="1024" spans="1:69">
      <c r="B1024" s="7" t="s">
        <v>421</v>
      </c>
      <c r="D1024" s="8">
        <v>43.37</v>
      </c>
      <c r="E1024" s="8">
        <v>0.08</v>
      </c>
      <c r="F1024" s="8">
        <v>1.23</v>
      </c>
      <c r="J1024" s="8">
        <v>5.5540000000000003</v>
      </c>
      <c r="L1024" s="8">
        <v>43.73</v>
      </c>
      <c r="N1024" s="8">
        <v>0.76</v>
      </c>
      <c r="O1024" s="8">
        <v>0.15</v>
      </c>
      <c r="R1024" s="8">
        <v>94.873999999999995</v>
      </c>
      <c r="AA1024" s="9">
        <v>28</v>
      </c>
      <c r="AB1024" s="9">
        <v>2704</v>
      </c>
      <c r="AD1024" s="9">
        <v>2142</v>
      </c>
      <c r="AL1024" s="9">
        <v>5</v>
      </c>
      <c r="AM1024" s="9">
        <v>64</v>
      </c>
      <c r="AO1024" s="9">
        <v>10</v>
      </c>
      <c r="BC1024" s="9">
        <v>63</v>
      </c>
    </row>
    <row r="1025" spans="1:69">
      <c r="B1025" s="7" t="s">
        <v>420</v>
      </c>
      <c r="D1025" s="8">
        <v>42.75</v>
      </c>
      <c r="E1025" s="8">
        <v>0.15</v>
      </c>
      <c r="F1025" s="8">
        <v>0.97</v>
      </c>
      <c r="J1025" s="8">
        <v>6.4249999999999998</v>
      </c>
      <c r="L1025" s="8">
        <v>43.58</v>
      </c>
      <c r="N1025" s="8">
        <v>0.71</v>
      </c>
      <c r="O1025" s="8">
        <v>0.12</v>
      </c>
      <c r="R1025" s="8">
        <v>94.704999999999998</v>
      </c>
      <c r="Z1025" s="9">
        <v>6.7</v>
      </c>
      <c r="AA1025" s="9">
        <v>26</v>
      </c>
      <c r="AB1025" s="9">
        <v>2658</v>
      </c>
      <c r="AD1025" s="9">
        <v>2089</v>
      </c>
      <c r="AL1025" s="9">
        <v>8</v>
      </c>
      <c r="AM1025" s="9">
        <v>41</v>
      </c>
      <c r="AO1025" s="9">
        <v>5</v>
      </c>
      <c r="BC1025" s="9">
        <v>70</v>
      </c>
      <c r="BE1025" s="9">
        <v>10.4</v>
      </c>
    </row>
    <row r="1026" spans="1:69">
      <c r="B1026" s="7" t="s">
        <v>419</v>
      </c>
      <c r="D1026" s="8">
        <v>41.87</v>
      </c>
      <c r="E1026" s="8">
        <v>0.03</v>
      </c>
      <c r="F1026" s="8">
        <v>0.89</v>
      </c>
      <c r="J1026" s="8">
        <v>6.298</v>
      </c>
      <c r="L1026" s="8">
        <v>43.7</v>
      </c>
      <c r="N1026" s="8">
        <v>0.28999999999999998</v>
      </c>
      <c r="O1026" s="8">
        <v>0.08</v>
      </c>
      <c r="R1026" s="8">
        <v>93.158000000000001</v>
      </c>
      <c r="Z1026" s="9">
        <v>7.4</v>
      </c>
      <c r="AA1026" s="9">
        <v>30</v>
      </c>
      <c r="AB1026" s="9">
        <v>1786</v>
      </c>
      <c r="AD1026" s="9">
        <v>2343</v>
      </c>
      <c r="AL1026" s="9">
        <v>1</v>
      </c>
      <c r="AM1026" s="9">
        <v>22</v>
      </c>
      <c r="AN1026" s="9">
        <v>4</v>
      </c>
      <c r="AO1026" s="9">
        <v>19</v>
      </c>
      <c r="BC1026" s="9">
        <v>38</v>
      </c>
      <c r="BE1026" s="9">
        <v>12.9</v>
      </c>
    </row>
    <row r="1027" spans="1:69">
      <c r="B1027" s="7" t="s">
        <v>418</v>
      </c>
      <c r="D1027" s="8">
        <v>44.58</v>
      </c>
      <c r="E1027" s="8">
        <v>0.02</v>
      </c>
      <c r="F1027" s="8">
        <v>1.39</v>
      </c>
      <c r="J1027" s="8">
        <v>5.5839999999999996</v>
      </c>
      <c r="L1027" s="8">
        <v>43.07</v>
      </c>
      <c r="N1027" s="8">
        <v>0.45</v>
      </c>
      <c r="O1027" s="8">
        <v>0.1</v>
      </c>
      <c r="R1027" s="8">
        <v>95.193999999999988</v>
      </c>
      <c r="Z1027" s="9">
        <v>8.1</v>
      </c>
      <c r="AA1027" s="9">
        <v>31</v>
      </c>
      <c r="AB1027" s="9">
        <v>2369</v>
      </c>
      <c r="AD1027" s="9">
        <v>2181</v>
      </c>
      <c r="AL1027" s="9">
        <v>2</v>
      </c>
      <c r="AM1027" s="9">
        <v>30</v>
      </c>
      <c r="AN1027" s="9">
        <v>3</v>
      </c>
      <c r="AO1027" s="9">
        <v>19</v>
      </c>
      <c r="BC1027" s="9">
        <v>36</v>
      </c>
      <c r="BE1027" s="9">
        <v>16.100000000000001</v>
      </c>
    </row>
    <row r="1028" spans="1:69">
      <c r="B1028" s="7" t="s">
        <v>417</v>
      </c>
      <c r="D1028" s="8">
        <v>44.78</v>
      </c>
      <c r="E1028" s="8">
        <v>0.02</v>
      </c>
      <c r="F1028" s="8">
        <v>1.57</v>
      </c>
      <c r="J1028" s="8">
        <v>5.41</v>
      </c>
      <c r="L1028" s="8">
        <v>43.04</v>
      </c>
      <c r="N1028" s="8">
        <v>0.59</v>
      </c>
      <c r="O1028" s="8">
        <v>0.11</v>
      </c>
      <c r="R1028" s="8">
        <v>95.41</v>
      </c>
      <c r="Z1028" s="9">
        <v>5.8</v>
      </c>
      <c r="AA1028" s="9">
        <v>35</v>
      </c>
      <c r="AB1028" s="9">
        <v>2751</v>
      </c>
      <c r="AD1028" s="9">
        <v>2099</v>
      </c>
      <c r="AL1028" s="9">
        <v>1</v>
      </c>
      <c r="AM1028" s="9">
        <v>57</v>
      </c>
      <c r="AN1028" s="9">
        <v>3</v>
      </c>
      <c r="AO1028" s="9">
        <v>22</v>
      </c>
      <c r="BC1028" s="9">
        <v>67</v>
      </c>
      <c r="BE1028" s="9">
        <v>12.5</v>
      </c>
    </row>
    <row r="1029" spans="1:69">
      <c r="B1029" s="7" t="s">
        <v>416</v>
      </c>
      <c r="D1029" s="8">
        <v>43.58</v>
      </c>
      <c r="E1029" s="8">
        <v>0.02</v>
      </c>
      <c r="F1029" s="8">
        <v>1.1100000000000001</v>
      </c>
      <c r="J1029" s="8">
        <v>5.7119999999999997</v>
      </c>
      <c r="L1029" s="8">
        <v>43.79</v>
      </c>
      <c r="N1029" s="8">
        <v>0.35</v>
      </c>
      <c r="O1029" s="8">
        <v>0.08</v>
      </c>
      <c r="R1029" s="8">
        <v>94.642000000000024</v>
      </c>
      <c r="Z1029" s="9">
        <v>6.1</v>
      </c>
      <c r="AA1029" s="9">
        <v>28</v>
      </c>
      <c r="AB1029" s="9">
        <v>1980</v>
      </c>
      <c r="AD1029" s="9">
        <v>2285</v>
      </c>
      <c r="AL1029" s="9">
        <v>1</v>
      </c>
      <c r="AM1029" s="9">
        <v>29</v>
      </c>
      <c r="AN1029" s="9">
        <v>3</v>
      </c>
      <c r="AO1029" s="9">
        <v>22</v>
      </c>
      <c r="BC1029" s="9">
        <v>35</v>
      </c>
      <c r="BE1029" s="9">
        <v>9</v>
      </c>
    </row>
    <row r="1030" spans="1:69">
      <c r="B1030" s="7" t="s">
        <v>415</v>
      </c>
      <c r="D1030" s="8">
        <v>43.1</v>
      </c>
      <c r="F1030" s="8">
        <v>1.1299999999999999</v>
      </c>
      <c r="J1030" s="8">
        <v>5.798</v>
      </c>
      <c r="L1030" s="8">
        <v>43.75</v>
      </c>
      <c r="N1030" s="8">
        <v>0.32</v>
      </c>
      <c r="O1030" s="8">
        <v>7.0000000000000007E-2</v>
      </c>
      <c r="R1030" s="8">
        <v>94.167999999999978</v>
      </c>
      <c r="AA1030" s="9">
        <v>27</v>
      </c>
      <c r="AB1030" s="9">
        <v>2197</v>
      </c>
      <c r="AD1030" s="9">
        <v>2322</v>
      </c>
      <c r="AL1030" s="9">
        <v>1</v>
      </c>
      <c r="AM1030" s="9">
        <v>27</v>
      </c>
      <c r="AN1030" s="9">
        <v>3</v>
      </c>
      <c r="AO1030" s="9">
        <v>17</v>
      </c>
      <c r="BC1030" s="9">
        <v>33</v>
      </c>
    </row>
    <row r="1031" spans="1:69">
      <c r="B1031" s="7" t="s">
        <v>414</v>
      </c>
      <c r="D1031" s="8">
        <v>44.29</v>
      </c>
      <c r="E1031" s="8">
        <v>3.1E-2</v>
      </c>
      <c r="F1031" s="8">
        <v>0.99</v>
      </c>
      <c r="J1031" s="8">
        <v>5.2640000000000002</v>
      </c>
      <c r="L1031" s="8">
        <v>43.77</v>
      </c>
      <c r="N1031" s="8">
        <v>0.32</v>
      </c>
      <c r="O1031" s="8">
        <v>0.03</v>
      </c>
      <c r="R1031" s="8">
        <v>94.694999999999993</v>
      </c>
      <c r="AA1031" s="9">
        <v>20</v>
      </c>
      <c r="AB1031" s="9">
        <v>2978</v>
      </c>
      <c r="AD1031" s="9">
        <v>2123</v>
      </c>
      <c r="AL1031" s="9">
        <v>1</v>
      </c>
      <c r="AM1031" s="9">
        <v>21</v>
      </c>
      <c r="AN1031" s="9">
        <v>8</v>
      </c>
      <c r="AO1031" s="9">
        <v>7</v>
      </c>
      <c r="BC1031" s="9">
        <v>28</v>
      </c>
    </row>
    <row r="1032" spans="1:69">
      <c r="B1032" s="7" t="s">
        <v>413</v>
      </c>
      <c r="D1032" s="8">
        <v>40.42</v>
      </c>
      <c r="E1032" s="8">
        <v>0.08</v>
      </c>
      <c r="F1032" s="8">
        <v>0.68</v>
      </c>
      <c r="J1032" s="8">
        <v>6.6020000000000003</v>
      </c>
      <c r="L1032" s="8">
        <v>44.13</v>
      </c>
      <c r="N1032" s="8">
        <v>0.3</v>
      </c>
      <c r="O1032" s="8">
        <v>7.0000000000000007E-2</v>
      </c>
      <c r="R1032" s="8">
        <v>92.282000000000011</v>
      </c>
      <c r="AA1032" s="9">
        <v>19</v>
      </c>
      <c r="AB1032" s="9">
        <v>2400</v>
      </c>
      <c r="AD1032" s="9">
        <v>2414</v>
      </c>
      <c r="AL1032" s="9">
        <v>1</v>
      </c>
      <c r="AM1032" s="9">
        <v>9</v>
      </c>
      <c r="AN1032" s="9">
        <v>2</v>
      </c>
      <c r="AO1032" s="9">
        <v>29</v>
      </c>
      <c r="BC1032" s="9">
        <v>29</v>
      </c>
    </row>
    <row r="1034" spans="1:69">
      <c r="A1034" s="7" t="s">
        <v>412</v>
      </c>
      <c r="B1034" s="7" t="s">
        <v>411</v>
      </c>
      <c r="D1034" s="8">
        <v>44.9</v>
      </c>
      <c r="E1034" s="8">
        <v>0.16</v>
      </c>
      <c r="F1034" s="8">
        <v>4.26</v>
      </c>
      <c r="G1034" s="8">
        <v>0.41</v>
      </c>
      <c r="J1034" s="8">
        <v>8.02</v>
      </c>
      <c r="L1034" s="8">
        <v>38.119999999999997</v>
      </c>
      <c r="M1034" s="8">
        <v>0.24</v>
      </c>
      <c r="N1034" s="8">
        <v>3.45</v>
      </c>
      <c r="O1034" s="8">
        <v>0.22</v>
      </c>
      <c r="R1034" s="8">
        <v>99.78</v>
      </c>
    </row>
    <row r="1036" spans="1:69">
      <c r="A1036" s="7" t="s">
        <v>410</v>
      </c>
      <c r="B1036" s="7" t="s">
        <v>409</v>
      </c>
      <c r="D1036" s="8">
        <v>43.28</v>
      </c>
      <c r="F1036" s="8">
        <v>2.25</v>
      </c>
      <c r="G1036" s="8">
        <v>0.34</v>
      </c>
      <c r="J1036" s="8">
        <v>5.6</v>
      </c>
      <c r="L1036" s="8">
        <v>42.09</v>
      </c>
      <c r="N1036" s="8">
        <v>0.68</v>
      </c>
      <c r="O1036" s="8">
        <v>0.06</v>
      </c>
      <c r="R1036" s="8">
        <v>94.3</v>
      </c>
      <c r="S1036" s="9">
        <v>0.78</v>
      </c>
      <c r="Z1036" s="9">
        <v>7.94</v>
      </c>
      <c r="AA1036" s="9">
        <v>20</v>
      </c>
      <c r="AB1036" s="9">
        <v>2342</v>
      </c>
      <c r="AC1036" s="9">
        <v>97</v>
      </c>
      <c r="AD1036" s="9">
        <v>2565</v>
      </c>
      <c r="AL1036" s="9">
        <v>1.66</v>
      </c>
      <c r="AM1036" s="9">
        <v>47</v>
      </c>
      <c r="AN1036" s="9">
        <v>0.38</v>
      </c>
      <c r="AO1036" s="9">
        <v>11</v>
      </c>
      <c r="BC1036" s="9">
        <v>26</v>
      </c>
      <c r="BD1036" s="9">
        <v>2.21</v>
      </c>
      <c r="BE1036" s="9">
        <v>4.3499999999999996</v>
      </c>
      <c r="BF1036" s="9">
        <v>0.53</v>
      </c>
      <c r="BG1036" s="9">
        <v>2.2000000000000002</v>
      </c>
      <c r="BH1036" s="9">
        <v>0.31</v>
      </c>
      <c r="BI1036" s="9">
        <v>7.0000000000000007E-2</v>
      </c>
      <c r="BJ1036" s="9">
        <v>0.129</v>
      </c>
      <c r="BL1036" s="9">
        <v>3.5999999999999997E-2</v>
      </c>
      <c r="BM1036" s="9" t="s">
        <v>383</v>
      </c>
      <c r="BN1036" s="9">
        <v>4.3999999999999997E-2</v>
      </c>
      <c r="BO1036" s="9">
        <v>8.9999999999999993E-3</v>
      </c>
      <c r="BP1036" s="9">
        <v>8.5000000000000006E-2</v>
      </c>
      <c r="BQ1036" s="9">
        <v>1.7999999999999999E-2</v>
      </c>
    </row>
    <row r="1037" spans="1:69">
      <c r="B1037" s="7" t="s">
        <v>408</v>
      </c>
      <c r="D1037" s="8">
        <v>45.82</v>
      </c>
      <c r="E1037" s="8">
        <v>0.02</v>
      </c>
      <c r="F1037" s="8">
        <v>1.68</v>
      </c>
      <c r="G1037" s="8">
        <v>0.38</v>
      </c>
      <c r="J1037" s="8">
        <v>6.07</v>
      </c>
      <c r="L1037" s="8">
        <v>41.03</v>
      </c>
      <c r="N1037" s="8">
        <v>0.96</v>
      </c>
      <c r="O1037" s="8">
        <v>0.12</v>
      </c>
      <c r="R1037" s="8">
        <v>96.08</v>
      </c>
      <c r="S1037" s="9">
        <v>0.91</v>
      </c>
      <c r="Z1037" s="9">
        <v>7.59</v>
      </c>
      <c r="AA1037" s="9">
        <v>24</v>
      </c>
      <c r="AB1037" s="9">
        <v>2593</v>
      </c>
      <c r="AC1037" s="9">
        <v>94</v>
      </c>
      <c r="AD1037" s="9">
        <v>2326</v>
      </c>
      <c r="AL1037" s="9">
        <v>6.1</v>
      </c>
      <c r="AM1037" s="9">
        <v>47</v>
      </c>
      <c r="AN1037" s="9">
        <v>0.66</v>
      </c>
      <c r="AO1037" s="9">
        <v>19</v>
      </c>
      <c r="BC1037" s="9">
        <v>15</v>
      </c>
      <c r="BD1037" s="9">
        <v>2.17</v>
      </c>
      <c r="BE1037" s="9">
        <v>4.5</v>
      </c>
      <c r="BF1037" s="9">
        <v>0.53</v>
      </c>
      <c r="BG1037" s="9">
        <v>2.1800000000000002</v>
      </c>
      <c r="BH1037" s="9">
        <v>0.44</v>
      </c>
      <c r="BI1037" s="9">
        <v>0.14000000000000001</v>
      </c>
      <c r="BJ1037" s="9">
        <v>0.34</v>
      </c>
      <c r="BL1037" s="9">
        <v>0.161</v>
      </c>
      <c r="BM1037" s="9" t="s">
        <v>383</v>
      </c>
      <c r="BN1037" s="9">
        <v>4.5999999999999999E-2</v>
      </c>
      <c r="BO1037" s="9">
        <v>4.0000000000000001E-3</v>
      </c>
      <c r="BP1037" s="9">
        <v>3.3000000000000002E-2</v>
      </c>
      <c r="BQ1037" s="9">
        <v>5.0000000000000001E-3</v>
      </c>
    </row>
    <row r="1038" spans="1:69">
      <c r="B1038" s="7" t="s">
        <v>407</v>
      </c>
      <c r="D1038" s="8">
        <v>41.37</v>
      </c>
      <c r="F1038" s="8">
        <v>0.5</v>
      </c>
      <c r="G1038" s="8">
        <v>0.25</v>
      </c>
      <c r="J1038" s="8">
        <v>6.47</v>
      </c>
      <c r="L1038" s="8">
        <v>44.69</v>
      </c>
      <c r="N1038" s="8">
        <v>0.32</v>
      </c>
      <c r="O1038" s="8">
        <v>0.04</v>
      </c>
      <c r="R1038" s="8">
        <v>93.64</v>
      </c>
      <c r="S1038" s="9">
        <v>0.8</v>
      </c>
      <c r="Z1038" s="9">
        <v>3.67</v>
      </c>
      <c r="AA1038" s="9">
        <v>16</v>
      </c>
      <c r="AB1038" s="9">
        <v>1730</v>
      </c>
      <c r="AC1038" s="9">
        <v>111</v>
      </c>
      <c r="AD1038" s="9">
        <v>2947</v>
      </c>
      <c r="AL1038" s="9">
        <v>1.02</v>
      </c>
      <c r="AM1038" s="9">
        <v>53</v>
      </c>
      <c r="AN1038" s="9">
        <v>0.34</v>
      </c>
      <c r="AO1038" s="9">
        <v>13</v>
      </c>
      <c r="BC1038" s="9">
        <v>14</v>
      </c>
      <c r="BD1038" s="9">
        <v>2.2599999999999998</v>
      </c>
      <c r="BE1038" s="9">
        <v>4.58</v>
      </c>
      <c r="BF1038" s="9">
        <v>0.53</v>
      </c>
      <c r="BG1038" s="9">
        <v>1.97</v>
      </c>
      <c r="BH1038" s="9">
        <v>0.28000000000000003</v>
      </c>
      <c r="BI1038" s="9">
        <v>0.08</v>
      </c>
      <c r="BJ1038" s="9">
        <v>0.17599999999999999</v>
      </c>
      <c r="BL1038" s="9">
        <v>6.5000000000000002E-2</v>
      </c>
      <c r="BM1038" s="9" t="s">
        <v>383</v>
      </c>
      <c r="BN1038" s="9">
        <v>2.7E-2</v>
      </c>
      <c r="BO1038" s="9">
        <v>3.0000000000000001E-3</v>
      </c>
      <c r="BP1038" s="9">
        <v>1.6E-2</v>
      </c>
      <c r="BQ1038" s="9">
        <v>2E-3</v>
      </c>
    </row>
    <row r="1039" spans="1:69">
      <c r="B1039" s="7" t="s">
        <v>406</v>
      </c>
      <c r="D1039" s="8">
        <v>44.67</v>
      </c>
      <c r="E1039" s="8">
        <v>0.05</v>
      </c>
      <c r="F1039" s="8">
        <v>2.0499999999999998</v>
      </c>
      <c r="G1039" s="8">
        <v>0.5</v>
      </c>
      <c r="J1039" s="8">
        <v>7.08</v>
      </c>
      <c r="L1039" s="8">
        <v>36.61</v>
      </c>
      <c r="N1039" s="8">
        <v>3.68</v>
      </c>
      <c r="O1039" s="8">
        <v>0.35</v>
      </c>
      <c r="R1039" s="8">
        <v>94.99</v>
      </c>
      <c r="S1039" s="9">
        <v>1.36</v>
      </c>
      <c r="Z1039" s="9">
        <v>12.57</v>
      </c>
      <c r="AA1039" s="9">
        <v>45</v>
      </c>
      <c r="AB1039" s="9">
        <v>3439</v>
      </c>
      <c r="AC1039" s="9">
        <v>87</v>
      </c>
      <c r="AD1039" s="9">
        <v>2334</v>
      </c>
      <c r="AL1039" s="9">
        <v>2.58</v>
      </c>
      <c r="AM1039" s="9">
        <v>144</v>
      </c>
      <c r="AN1039" s="9">
        <v>2.2400000000000002</v>
      </c>
      <c r="AO1039" s="9">
        <v>24</v>
      </c>
      <c r="BC1039" s="9">
        <v>46</v>
      </c>
      <c r="BD1039" s="9">
        <v>5.93</v>
      </c>
      <c r="BE1039" s="9">
        <v>15</v>
      </c>
      <c r="BF1039" s="9">
        <v>2.08</v>
      </c>
      <c r="BG1039" s="9">
        <v>8.31</v>
      </c>
      <c r="BH1039" s="9">
        <v>1.22</v>
      </c>
      <c r="BI1039" s="9">
        <v>0.31</v>
      </c>
      <c r="BJ1039" s="9">
        <v>0.71699999999999997</v>
      </c>
      <c r="BL1039" s="9">
        <v>0.42199999999999999</v>
      </c>
      <c r="BM1039" s="9" t="s">
        <v>383</v>
      </c>
      <c r="BN1039" s="9">
        <v>0.218</v>
      </c>
      <c r="BO1039" s="9">
        <v>3.1E-2</v>
      </c>
      <c r="BP1039" s="9">
        <v>0.21299999999999999</v>
      </c>
      <c r="BQ1039" s="9">
        <v>3.3000000000000002E-2</v>
      </c>
    </row>
    <row r="1040" spans="1:69">
      <c r="B1040" s="7" t="s">
        <v>405</v>
      </c>
      <c r="D1040" s="8">
        <v>43.96</v>
      </c>
      <c r="E1040" s="8">
        <v>0.25</v>
      </c>
      <c r="F1040" s="8">
        <v>1.44</v>
      </c>
      <c r="G1040" s="8">
        <v>0.37</v>
      </c>
      <c r="J1040" s="8">
        <v>7.75</v>
      </c>
      <c r="L1040" s="8">
        <v>38.14</v>
      </c>
      <c r="N1040" s="8">
        <v>0.75</v>
      </c>
      <c r="O1040" s="8">
        <v>0.18</v>
      </c>
      <c r="R1040" s="8">
        <v>92.84</v>
      </c>
      <c r="AA1040" s="9">
        <v>31</v>
      </c>
      <c r="AB1040" s="9">
        <v>2519</v>
      </c>
      <c r="AC1040" s="9">
        <v>97</v>
      </c>
      <c r="AD1040" s="9">
        <v>2406</v>
      </c>
      <c r="AM1040" s="9">
        <v>141</v>
      </c>
      <c r="AO1040" s="9">
        <v>49</v>
      </c>
    </row>
    <row r="1041" spans="2:69">
      <c r="B1041" s="7" t="s">
        <v>404</v>
      </c>
      <c r="D1041" s="8">
        <v>44.08</v>
      </c>
      <c r="F1041" s="8">
        <v>0.8</v>
      </c>
      <c r="G1041" s="8">
        <v>0.34</v>
      </c>
      <c r="J1041" s="8">
        <v>6.01</v>
      </c>
      <c r="L1041" s="8">
        <v>43.06</v>
      </c>
      <c r="N1041" s="8">
        <v>0.28000000000000003</v>
      </c>
      <c r="O1041" s="8">
        <v>0.03</v>
      </c>
      <c r="R1041" s="8">
        <v>94.6</v>
      </c>
      <c r="S1041" s="9">
        <v>0.84</v>
      </c>
      <c r="Z1041" s="9">
        <v>4.8899999999999997</v>
      </c>
      <c r="AA1041" s="9">
        <v>19</v>
      </c>
      <c r="AB1041" s="9">
        <v>2342</v>
      </c>
      <c r="AC1041" s="9">
        <v>96</v>
      </c>
      <c r="AD1041" s="9">
        <v>2782</v>
      </c>
      <c r="AL1041" s="9">
        <v>0.6</v>
      </c>
      <c r="AM1041" s="9">
        <v>43</v>
      </c>
      <c r="AN1041" s="9">
        <v>0.11</v>
      </c>
      <c r="AO1041" s="9">
        <v>9</v>
      </c>
      <c r="BC1041" s="9">
        <v>11</v>
      </c>
      <c r="BD1041" s="9">
        <v>1.01</v>
      </c>
      <c r="BE1041" s="9">
        <v>1.91</v>
      </c>
      <c r="BF1041" s="9">
        <v>0.21</v>
      </c>
      <c r="BG1041" s="9">
        <v>0.73</v>
      </c>
      <c r="BH1041" s="9">
        <v>0.1</v>
      </c>
      <c r="BI1041" s="9">
        <v>0.02</v>
      </c>
      <c r="BJ1041" s="9">
        <v>4.1000000000000002E-2</v>
      </c>
      <c r="BL1041" s="9">
        <v>1.4999999999999999E-2</v>
      </c>
      <c r="BM1041" s="9" t="s">
        <v>383</v>
      </c>
      <c r="BN1041" s="9">
        <v>8.9999999999999993E-3</v>
      </c>
      <c r="BP1041" s="9">
        <v>7.0000000000000001E-3</v>
      </c>
      <c r="BQ1041" s="9">
        <v>1E-3</v>
      </c>
    </row>
    <row r="1042" spans="2:69">
      <c r="B1042" s="7" t="s">
        <v>403</v>
      </c>
      <c r="D1042" s="8">
        <v>45.18</v>
      </c>
      <c r="E1042" s="8">
        <v>0.06</v>
      </c>
      <c r="F1042" s="8">
        <v>1.25</v>
      </c>
      <c r="G1042" s="8">
        <v>0.26</v>
      </c>
      <c r="J1042" s="8">
        <v>5.88</v>
      </c>
      <c r="L1042" s="8">
        <v>40.15</v>
      </c>
      <c r="N1042" s="8">
        <v>1.07</v>
      </c>
      <c r="O1042" s="8">
        <v>0.18</v>
      </c>
      <c r="R1042" s="8">
        <v>94.03</v>
      </c>
      <c r="AA1042" s="9">
        <v>27</v>
      </c>
      <c r="AB1042" s="9">
        <v>1798</v>
      </c>
      <c r="AC1042" s="9">
        <v>82</v>
      </c>
      <c r="AD1042" s="9">
        <v>2492</v>
      </c>
      <c r="AM1042" s="9">
        <v>83</v>
      </c>
      <c r="AO1042" s="9">
        <v>19</v>
      </c>
    </row>
    <row r="1043" spans="2:69">
      <c r="B1043" s="7" t="s">
        <v>402</v>
      </c>
      <c r="D1043" s="8">
        <v>43.74</v>
      </c>
      <c r="F1043" s="8">
        <v>0.91</v>
      </c>
      <c r="G1043" s="8">
        <v>0.3</v>
      </c>
      <c r="J1043" s="8">
        <v>6.21</v>
      </c>
      <c r="L1043" s="8">
        <v>43.02</v>
      </c>
      <c r="N1043" s="8">
        <v>0.45</v>
      </c>
      <c r="O1043" s="8">
        <v>0.04</v>
      </c>
      <c r="R1043" s="8">
        <v>94.67</v>
      </c>
      <c r="AA1043" s="9">
        <v>14</v>
      </c>
      <c r="AB1043" s="9">
        <v>2044</v>
      </c>
      <c r="AC1043" s="9">
        <v>105</v>
      </c>
      <c r="AD1043" s="9">
        <v>3400</v>
      </c>
      <c r="AM1043" s="9">
        <v>47</v>
      </c>
      <c r="AO1043" s="9">
        <v>11</v>
      </c>
    </row>
    <row r="1044" spans="2:69">
      <c r="B1044" s="7" t="s">
        <v>401</v>
      </c>
      <c r="D1044" s="8">
        <v>42.32</v>
      </c>
      <c r="F1044" s="8">
        <v>0.5</v>
      </c>
      <c r="G1044" s="8">
        <v>0.28999999999999998</v>
      </c>
      <c r="J1044" s="8">
        <v>6.51</v>
      </c>
      <c r="L1044" s="8">
        <v>41.82</v>
      </c>
      <c r="N1044" s="8">
        <v>0.39</v>
      </c>
      <c r="O1044" s="8">
        <v>0.17</v>
      </c>
      <c r="R1044" s="8">
        <v>92</v>
      </c>
      <c r="AA1044" s="9">
        <v>20</v>
      </c>
      <c r="AB1044" s="9">
        <v>1976</v>
      </c>
      <c r="AC1044" s="9">
        <v>104</v>
      </c>
      <c r="AD1044" s="9">
        <v>3013</v>
      </c>
      <c r="AM1044" s="9">
        <v>83</v>
      </c>
      <c r="AO1044" s="9">
        <v>11</v>
      </c>
    </row>
    <row r="1045" spans="2:69">
      <c r="B1045" s="7" t="s">
        <v>400</v>
      </c>
      <c r="D1045" s="8">
        <v>44.07</v>
      </c>
      <c r="E1045" s="8">
        <v>0.09</v>
      </c>
      <c r="F1045" s="8">
        <v>0.85</v>
      </c>
      <c r="G1045" s="8">
        <v>0.27</v>
      </c>
      <c r="J1045" s="8">
        <v>5.95</v>
      </c>
      <c r="L1045" s="8">
        <v>42.51</v>
      </c>
      <c r="N1045" s="8">
        <v>0.51</v>
      </c>
      <c r="O1045" s="8">
        <v>0.14000000000000001</v>
      </c>
      <c r="R1045" s="8">
        <v>94.39</v>
      </c>
      <c r="AA1045" s="9">
        <v>19</v>
      </c>
      <c r="AB1045" s="9">
        <v>1860</v>
      </c>
      <c r="AC1045" s="9">
        <v>92</v>
      </c>
      <c r="AD1045" s="9">
        <v>2724</v>
      </c>
      <c r="AM1045" s="9">
        <v>69</v>
      </c>
      <c r="AO1045" s="9">
        <v>20</v>
      </c>
    </row>
    <row r="1046" spans="2:69">
      <c r="B1046" s="7" t="s">
        <v>399</v>
      </c>
      <c r="D1046" s="8">
        <v>43.53</v>
      </c>
      <c r="E1046" s="8">
        <v>0.28999999999999998</v>
      </c>
      <c r="F1046" s="8">
        <v>0.48</v>
      </c>
      <c r="G1046" s="8">
        <v>0.34</v>
      </c>
      <c r="J1046" s="8">
        <v>6.46</v>
      </c>
      <c r="L1046" s="8">
        <v>42.24</v>
      </c>
      <c r="N1046" s="8">
        <v>0.71</v>
      </c>
      <c r="O1046" s="8">
        <v>0.24</v>
      </c>
      <c r="R1046" s="8">
        <v>94.29</v>
      </c>
      <c r="S1046" s="9" t="s">
        <v>383</v>
      </c>
      <c r="Z1046" s="9" t="s">
        <v>383</v>
      </c>
      <c r="AA1046" s="9">
        <v>22</v>
      </c>
      <c r="AB1046" s="9">
        <v>2313</v>
      </c>
      <c r="AC1046" s="9">
        <v>95</v>
      </c>
      <c r="AD1046" s="9">
        <v>2876</v>
      </c>
      <c r="AL1046" s="9">
        <v>0.01</v>
      </c>
      <c r="AM1046" s="9">
        <v>120</v>
      </c>
      <c r="AN1046" s="9">
        <v>0.31</v>
      </c>
      <c r="AO1046" s="9">
        <v>106</v>
      </c>
      <c r="BC1046" s="9" t="s">
        <v>383</v>
      </c>
      <c r="BD1046" s="9">
        <v>0.08</v>
      </c>
      <c r="BE1046" s="9">
        <v>0.53</v>
      </c>
      <c r="BF1046" s="9">
        <v>0.15</v>
      </c>
      <c r="BG1046" s="9">
        <v>1.05</v>
      </c>
      <c r="BH1046" s="9">
        <v>0.27</v>
      </c>
      <c r="BI1046" s="9">
        <v>7.0000000000000007E-2</v>
      </c>
      <c r="BJ1046" s="9">
        <v>0.17199999999999999</v>
      </c>
      <c r="BL1046" s="9">
        <v>8.7999999999999995E-2</v>
      </c>
      <c r="BM1046" s="9" t="s">
        <v>383</v>
      </c>
      <c r="BN1046" s="9">
        <v>2.5999999999999999E-2</v>
      </c>
      <c r="BO1046" s="9" t="s">
        <v>383</v>
      </c>
      <c r="BP1046" s="9">
        <v>1.4999999999999999E-2</v>
      </c>
      <c r="BQ1046" s="9">
        <v>2E-3</v>
      </c>
    </row>
    <row r="1047" spans="2:69">
      <c r="B1047" s="7" t="s">
        <v>398</v>
      </c>
      <c r="D1047" s="8">
        <v>43.97</v>
      </c>
      <c r="E1047" s="8">
        <v>0.01</v>
      </c>
      <c r="F1047" s="8">
        <v>1.47</v>
      </c>
      <c r="G1047" s="8">
        <v>0.49</v>
      </c>
      <c r="J1047" s="8">
        <v>5.83</v>
      </c>
      <c r="L1047" s="8">
        <v>41.43</v>
      </c>
      <c r="N1047" s="8">
        <v>0.59</v>
      </c>
      <c r="O1047" s="8">
        <v>0.08</v>
      </c>
      <c r="R1047" s="8">
        <v>93.87</v>
      </c>
      <c r="AA1047" s="9">
        <v>20</v>
      </c>
      <c r="AB1047" s="9">
        <v>3342</v>
      </c>
      <c r="AC1047" s="9">
        <v>85</v>
      </c>
      <c r="AD1047" s="9">
        <v>2790</v>
      </c>
      <c r="AM1047" s="9">
        <v>61</v>
      </c>
      <c r="AO1047" s="9">
        <v>20</v>
      </c>
    </row>
    <row r="1048" spans="2:69">
      <c r="B1048" s="7" t="s">
        <v>397</v>
      </c>
      <c r="D1048" s="8">
        <v>43.87</v>
      </c>
      <c r="E1048" s="8">
        <v>0.01</v>
      </c>
      <c r="F1048" s="8">
        <v>1.17</v>
      </c>
      <c r="G1048" s="8">
        <v>0.37</v>
      </c>
      <c r="J1048" s="8">
        <v>6.84</v>
      </c>
      <c r="L1048" s="8">
        <v>41.97</v>
      </c>
      <c r="N1048" s="8">
        <v>0.85</v>
      </c>
      <c r="O1048" s="8">
        <v>0.1</v>
      </c>
      <c r="R1048" s="8">
        <v>95.18</v>
      </c>
      <c r="S1048" s="9">
        <v>1.1100000000000001</v>
      </c>
      <c r="Z1048" s="9">
        <v>7.02</v>
      </c>
      <c r="AA1048" s="9">
        <v>25</v>
      </c>
      <c r="AB1048" s="9">
        <v>2543</v>
      </c>
      <c r="AC1048" s="9">
        <v>105</v>
      </c>
      <c r="AD1048" s="9">
        <v>2920</v>
      </c>
      <c r="AL1048" s="9">
        <v>1.24</v>
      </c>
      <c r="AM1048" s="9">
        <v>58</v>
      </c>
      <c r="AN1048" s="9">
        <v>0.49</v>
      </c>
      <c r="AO1048" s="9">
        <v>15</v>
      </c>
      <c r="BC1048" s="9">
        <v>28</v>
      </c>
      <c r="BD1048" s="9">
        <v>2.2999999999999998</v>
      </c>
      <c r="BE1048" s="9">
        <v>4.34</v>
      </c>
      <c r="BF1048" s="9">
        <v>0.51</v>
      </c>
      <c r="BG1048" s="9">
        <v>2.06</v>
      </c>
      <c r="BH1048" s="9">
        <v>0.36</v>
      </c>
      <c r="BI1048" s="9">
        <v>0.11</v>
      </c>
      <c r="BJ1048" s="9">
        <v>0.23300000000000001</v>
      </c>
      <c r="BL1048" s="9">
        <v>0.10100000000000001</v>
      </c>
      <c r="BM1048" s="9" t="s">
        <v>383</v>
      </c>
      <c r="BN1048" s="9">
        <v>3.6999999999999998E-2</v>
      </c>
      <c r="BO1048" s="9">
        <v>4.0000000000000001E-3</v>
      </c>
      <c r="BP1048" s="9">
        <v>2.9000000000000001E-2</v>
      </c>
      <c r="BQ1048" s="9">
        <v>5.0000000000000001E-3</v>
      </c>
    </row>
    <row r="1049" spans="2:69">
      <c r="B1049" s="7" t="s">
        <v>396</v>
      </c>
      <c r="D1049" s="8">
        <v>44.38</v>
      </c>
      <c r="E1049" s="8">
        <v>0.02</v>
      </c>
      <c r="F1049" s="8">
        <v>1.29</v>
      </c>
      <c r="G1049" s="8">
        <v>0.34</v>
      </c>
      <c r="J1049" s="8">
        <v>6.78</v>
      </c>
      <c r="L1049" s="8">
        <v>42.2</v>
      </c>
      <c r="N1049" s="8">
        <v>0.89</v>
      </c>
      <c r="O1049" s="8">
        <v>0.08</v>
      </c>
      <c r="R1049" s="8">
        <v>95.98</v>
      </c>
      <c r="S1049" s="9" t="s">
        <v>383</v>
      </c>
      <c r="Z1049" s="9" t="s">
        <v>383</v>
      </c>
      <c r="AA1049" s="9">
        <v>28</v>
      </c>
      <c r="AB1049" s="9">
        <v>2335</v>
      </c>
      <c r="AC1049" s="9">
        <v>94</v>
      </c>
      <c r="AD1049" s="9">
        <v>2950</v>
      </c>
      <c r="AL1049" s="9">
        <v>0.1</v>
      </c>
      <c r="AM1049" s="9">
        <v>80</v>
      </c>
      <c r="AN1049" s="9">
        <v>0.22</v>
      </c>
      <c r="AO1049" s="9">
        <v>17</v>
      </c>
      <c r="BC1049" s="9">
        <v>0.09</v>
      </c>
      <c r="BD1049" s="9">
        <v>0.06</v>
      </c>
      <c r="BE1049" s="9">
        <v>0.39</v>
      </c>
      <c r="BF1049" s="9">
        <v>0.13</v>
      </c>
      <c r="BG1049" s="9">
        <v>1.03</v>
      </c>
      <c r="BH1049" s="9">
        <v>0.24</v>
      </c>
      <c r="BI1049" s="9">
        <v>0.06</v>
      </c>
      <c r="BJ1049" s="9">
        <v>0.158</v>
      </c>
      <c r="BL1049" s="9">
        <v>7.4999999999999997E-2</v>
      </c>
      <c r="BM1049" s="9">
        <v>8.0000000000000002E-3</v>
      </c>
      <c r="BN1049" s="9">
        <v>1.7999999999999999E-2</v>
      </c>
      <c r="BO1049" s="9">
        <v>2E-3</v>
      </c>
      <c r="BP1049" s="9">
        <v>1.9E-2</v>
      </c>
      <c r="BQ1049" s="9">
        <v>3.0000000000000001E-3</v>
      </c>
    </row>
    <row r="1050" spans="2:69">
      <c r="B1050" s="7" t="s">
        <v>395</v>
      </c>
      <c r="D1050" s="8">
        <v>43.94</v>
      </c>
      <c r="E1050" s="8">
        <v>7.0000000000000007E-2</v>
      </c>
      <c r="F1050" s="8">
        <v>1.28</v>
      </c>
      <c r="G1050" s="8">
        <v>0.3</v>
      </c>
      <c r="J1050" s="8">
        <v>6.43</v>
      </c>
      <c r="L1050" s="8">
        <v>40.65</v>
      </c>
      <c r="N1050" s="8">
        <v>0.97</v>
      </c>
      <c r="O1050" s="8">
        <v>0.26</v>
      </c>
      <c r="R1050" s="8">
        <v>93.9</v>
      </c>
      <c r="AA1050" s="9">
        <v>22</v>
      </c>
      <c r="AB1050" s="9">
        <v>2035</v>
      </c>
      <c r="AC1050" s="9">
        <v>99</v>
      </c>
      <c r="AD1050" s="9">
        <v>2711</v>
      </c>
      <c r="AM1050" s="9">
        <v>136</v>
      </c>
      <c r="AO1050" s="9">
        <v>22</v>
      </c>
    </row>
    <row r="1051" spans="2:69">
      <c r="B1051" s="7" t="s">
        <v>394</v>
      </c>
      <c r="D1051" s="8">
        <v>44.72</v>
      </c>
      <c r="E1051" s="8">
        <v>0.02</v>
      </c>
      <c r="F1051" s="8">
        <v>1.55</v>
      </c>
      <c r="G1051" s="8">
        <v>0.34</v>
      </c>
      <c r="J1051" s="8">
        <v>6.42</v>
      </c>
      <c r="L1051" s="8">
        <v>40.11</v>
      </c>
      <c r="N1051" s="8">
        <v>1.1299999999999999</v>
      </c>
      <c r="O1051" s="8">
        <v>0.14000000000000001</v>
      </c>
      <c r="R1051" s="8">
        <v>94.43</v>
      </c>
      <c r="AA1051" s="9">
        <v>30</v>
      </c>
      <c r="AB1051" s="9">
        <v>2330</v>
      </c>
      <c r="AC1051" s="9">
        <v>95</v>
      </c>
      <c r="AD1051" s="9">
        <v>2787</v>
      </c>
      <c r="AM1051" s="9">
        <v>104</v>
      </c>
      <c r="AO1051" s="9">
        <v>12</v>
      </c>
    </row>
    <row r="1052" spans="2:69">
      <c r="B1052" s="7" t="s">
        <v>393</v>
      </c>
      <c r="D1052" s="8">
        <v>43.16</v>
      </c>
      <c r="E1052" s="8">
        <v>0.02</v>
      </c>
      <c r="F1052" s="8">
        <v>1.41</v>
      </c>
      <c r="G1052" s="8">
        <v>0.34</v>
      </c>
      <c r="J1052" s="8">
        <v>6.59</v>
      </c>
      <c r="L1052" s="8">
        <v>41.53</v>
      </c>
      <c r="N1052" s="8">
        <v>0.7</v>
      </c>
      <c r="O1052" s="8">
        <v>0.08</v>
      </c>
      <c r="R1052" s="8">
        <v>93.83</v>
      </c>
      <c r="S1052" s="9">
        <v>1.18</v>
      </c>
      <c r="Z1052" s="9">
        <v>7.03</v>
      </c>
      <c r="AA1052" s="9">
        <v>26</v>
      </c>
      <c r="AB1052" s="9">
        <v>2306</v>
      </c>
      <c r="AC1052" s="9">
        <v>95</v>
      </c>
      <c r="AD1052" s="9">
        <v>2826</v>
      </c>
      <c r="AL1052" s="9">
        <v>1.2</v>
      </c>
      <c r="AM1052" s="9">
        <v>40</v>
      </c>
      <c r="AN1052" s="9">
        <v>0.78</v>
      </c>
      <c r="AO1052" s="9">
        <v>20</v>
      </c>
      <c r="BC1052" s="9">
        <v>15</v>
      </c>
      <c r="BD1052" s="9">
        <v>1.69</v>
      </c>
      <c r="BE1052" s="9">
        <v>3.59</v>
      </c>
      <c r="BF1052" s="9">
        <v>0.44</v>
      </c>
      <c r="BG1052" s="9">
        <v>1.83</v>
      </c>
      <c r="BH1052" s="9">
        <v>0.38</v>
      </c>
      <c r="BI1052" s="9">
        <v>0.12</v>
      </c>
      <c r="BJ1052" s="9">
        <v>0.33400000000000002</v>
      </c>
      <c r="BL1052" s="9">
        <v>0.16600000000000001</v>
      </c>
      <c r="BM1052" s="9">
        <v>2.1000000000000001E-2</v>
      </c>
      <c r="BN1052" s="9">
        <v>6.0999999999999999E-2</v>
      </c>
      <c r="BO1052" s="9">
        <v>7.0000000000000001E-3</v>
      </c>
      <c r="BP1052" s="9">
        <v>4.5999999999999999E-2</v>
      </c>
      <c r="BQ1052" s="9">
        <v>8.9999999999999993E-3</v>
      </c>
    </row>
    <row r="1053" spans="2:69">
      <c r="B1053" s="7" t="s">
        <v>392</v>
      </c>
      <c r="D1053" s="8">
        <v>42</v>
      </c>
      <c r="E1053" s="8">
        <v>0.06</v>
      </c>
      <c r="F1053" s="8">
        <v>1.18</v>
      </c>
      <c r="G1053" s="8">
        <v>0.36</v>
      </c>
      <c r="J1053" s="8">
        <v>5.51</v>
      </c>
      <c r="L1053" s="8">
        <v>43.48</v>
      </c>
      <c r="N1053" s="8">
        <v>0.47</v>
      </c>
      <c r="O1053" s="8">
        <v>0.06</v>
      </c>
      <c r="R1053" s="8">
        <v>93.12</v>
      </c>
      <c r="S1053" s="9">
        <v>0.9</v>
      </c>
      <c r="Z1053" s="9">
        <v>7.15</v>
      </c>
      <c r="AA1053" s="9">
        <v>16</v>
      </c>
      <c r="AB1053" s="9">
        <v>2446</v>
      </c>
      <c r="AC1053" s="9">
        <v>91</v>
      </c>
      <c r="AD1053" s="9">
        <v>2539</v>
      </c>
      <c r="AL1053" s="9">
        <v>7.59</v>
      </c>
      <c r="AM1053" s="9">
        <v>43</v>
      </c>
      <c r="AN1053" s="9">
        <v>1.28</v>
      </c>
      <c r="AO1053" s="9">
        <v>15</v>
      </c>
      <c r="BC1053" s="9">
        <v>19.09</v>
      </c>
      <c r="BD1053" s="9">
        <v>1.85</v>
      </c>
      <c r="BE1053" s="9">
        <v>3.48</v>
      </c>
      <c r="BF1053" s="9">
        <v>0.4</v>
      </c>
      <c r="BG1053" s="9">
        <v>1.53</v>
      </c>
      <c r="BH1053" s="9">
        <v>0.32</v>
      </c>
      <c r="BI1053" s="9">
        <v>0.11</v>
      </c>
      <c r="BJ1053" s="9">
        <v>0.30599999999999999</v>
      </c>
      <c r="BL1053" s="9">
        <v>0.23699999999999999</v>
      </c>
      <c r="BM1053" s="9" t="s">
        <v>383</v>
      </c>
      <c r="BN1053" s="9">
        <v>0.104</v>
      </c>
      <c r="BO1053" s="9">
        <v>1.4E-2</v>
      </c>
      <c r="BP1053" s="9">
        <v>7.6999999999999999E-2</v>
      </c>
      <c r="BQ1053" s="9">
        <v>1.0999999999999999E-2</v>
      </c>
    </row>
    <row r="1054" spans="2:69">
      <c r="B1054" s="7" t="s">
        <v>391</v>
      </c>
      <c r="D1054" s="8">
        <v>43.74</v>
      </c>
      <c r="E1054" s="8">
        <v>0.05</v>
      </c>
      <c r="F1054" s="8">
        <v>4.46</v>
      </c>
      <c r="G1054" s="8">
        <v>0.57999999999999996</v>
      </c>
      <c r="J1054" s="8">
        <v>7.6</v>
      </c>
      <c r="L1054" s="8">
        <v>36.880000000000003</v>
      </c>
      <c r="N1054" s="8">
        <v>1.39</v>
      </c>
      <c r="O1054" s="8">
        <v>0.09</v>
      </c>
      <c r="R1054" s="8">
        <v>94.79</v>
      </c>
      <c r="S1054" s="9">
        <v>1.6</v>
      </c>
      <c r="Z1054" s="9">
        <v>20.5</v>
      </c>
      <c r="AA1054" s="9">
        <v>29</v>
      </c>
      <c r="AB1054" s="9">
        <v>3958</v>
      </c>
      <c r="AC1054" s="9">
        <v>89</v>
      </c>
      <c r="AD1054" s="9">
        <v>2258</v>
      </c>
      <c r="AL1054" s="9">
        <v>4.1500000000000004</v>
      </c>
      <c r="AM1054" s="9">
        <v>62</v>
      </c>
      <c r="AN1054" s="9">
        <v>3.52</v>
      </c>
      <c r="AO1054" s="9">
        <v>19</v>
      </c>
      <c r="BC1054" s="9">
        <v>28</v>
      </c>
      <c r="BD1054" s="9">
        <v>2.89</v>
      </c>
      <c r="BE1054" s="9">
        <v>5.81</v>
      </c>
      <c r="BF1054" s="9">
        <v>0.67</v>
      </c>
      <c r="BG1054" s="9">
        <v>2.62</v>
      </c>
      <c r="BH1054" s="9">
        <v>0.53</v>
      </c>
      <c r="BI1054" s="9">
        <v>0.18</v>
      </c>
      <c r="BJ1054" s="9">
        <v>0.56200000000000006</v>
      </c>
      <c r="BL1054" s="9">
        <v>0.6</v>
      </c>
      <c r="BM1054" s="9">
        <v>6.7000000000000004E-2</v>
      </c>
      <c r="BN1054" s="9">
        <v>0.35899999999999999</v>
      </c>
      <c r="BO1054" s="9">
        <v>4.9000000000000002E-2</v>
      </c>
      <c r="BP1054" s="9">
        <v>0.34599999999999997</v>
      </c>
      <c r="BQ1054" s="9">
        <v>5.2999999999999999E-2</v>
      </c>
    </row>
    <row r="1055" spans="2:69">
      <c r="B1055" s="7" t="s">
        <v>390</v>
      </c>
      <c r="D1055" s="8">
        <v>45.33</v>
      </c>
      <c r="E1055" s="8">
        <v>0.03</v>
      </c>
      <c r="F1055" s="8">
        <v>1.72</v>
      </c>
      <c r="G1055" s="8">
        <v>0.41</v>
      </c>
      <c r="J1055" s="8">
        <v>6.3</v>
      </c>
      <c r="L1055" s="8">
        <v>39.58</v>
      </c>
      <c r="N1055" s="8">
        <v>1.08</v>
      </c>
      <c r="O1055" s="8">
        <v>0.24</v>
      </c>
      <c r="R1055" s="8">
        <v>94.69</v>
      </c>
      <c r="AA1055" s="9">
        <v>29</v>
      </c>
      <c r="AB1055" s="9">
        <v>2829</v>
      </c>
      <c r="AC1055" s="9">
        <v>87</v>
      </c>
      <c r="AD1055" s="9">
        <v>2474</v>
      </c>
      <c r="AM1055" s="9">
        <v>86</v>
      </c>
      <c r="AO1055" s="9">
        <v>14</v>
      </c>
    </row>
    <row r="1056" spans="2:69">
      <c r="B1056" s="7" t="s">
        <v>389</v>
      </c>
      <c r="D1056" s="8">
        <v>45.05</v>
      </c>
      <c r="E1056" s="8">
        <v>0.06</v>
      </c>
      <c r="F1056" s="8">
        <v>2.4300000000000002</v>
      </c>
      <c r="G1056" s="8">
        <v>0.4</v>
      </c>
      <c r="J1056" s="8">
        <v>7.09</v>
      </c>
      <c r="L1056" s="8">
        <v>36.450000000000003</v>
      </c>
      <c r="N1056" s="8">
        <v>2.97</v>
      </c>
      <c r="O1056" s="8">
        <v>0.28999999999999998</v>
      </c>
      <c r="R1056" s="8">
        <v>94.74</v>
      </c>
      <c r="S1056" s="9" t="s">
        <v>383</v>
      </c>
      <c r="Z1056" s="9" t="s">
        <v>383</v>
      </c>
      <c r="AA1056" s="9">
        <v>45</v>
      </c>
      <c r="AB1056" s="9">
        <v>2768</v>
      </c>
      <c r="AC1056" s="9">
        <v>85</v>
      </c>
      <c r="AD1056" s="9">
        <v>2327</v>
      </c>
      <c r="AL1056" s="9" t="s">
        <v>383</v>
      </c>
      <c r="AM1056" s="9">
        <v>144</v>
      </c>
      <c r="AN1056" s="9">
        <v>2.2200000000000002</v>
      </c>
      <c r="AO1056" s="9">
        <v>19</v>
      </c>
      <c r="BC1056" s="9" t="s">
        <v>383</v>
      </c>
      <c r="BD1056" s="9">
        <v>1.9</v>
      </c>
      <c r="BE1056" s="9">
        <v>6.2</v>
      </c>
      <c r="BF1056" s="9">
        <v>0.87</v>
      </c>
      <c r="BG1056" s="9">
        <v>3.31</v>
      </c>
      <c r="BH1056" s="9">
        <v>0.55000000000000004</v>
      </c>
      <c r="BI1056" s="9">
        <v>0.17</v>
      </c>
      <c r="BJ1056" s="9">
        <v>0.437</v>
      </c>
      <c r="BL1056" s="9">
        <v>0.38300000000000001</v>
      </c>
      <c r="BM1056" s="9" t="s">
        <v>383</v>
      </c>
      <c r="BN1056" s="9">
        <v>0.23400000000000001</v>
      </c>
      <c r="BO1056" s="9">
        <v>3.2000000000000001E-2</v>
      </c>
      <c r="BP1056" s="9">
        <v>0.39600000000000002</v>
      </c>
      <c r="BQ1056" s="9">
        <v>0.05</v>
      </c>
    </row>
    <row r="1057" spans="1:69">
      <c r="B1057" s="7" t="s">
        <v>388</v>
      </c>
      <c r="D1057" s="8">
        <v>38.01</v>
      </c>
      <c r="E1057" s="8">
        <v>0.16</v>
      </c>
      <c r="F1057" s="8">
        <v>0.79</v>
      </c>
      <c r="G1057" s="8">
        <v>0.23</v>
      </c>
      <c r="J1057" s="8">
        <v>8.11</v>
      </c>
      <c r="L1057" s="8">
        <v>39.67</v>
      </c>
      <c r="N1057" s="8">
        <v>2.36</v>
      </c>
      <c r="O1057" s="8">
        <v>0.17</v>
      </c>
      <c r="R1057" s="8">
        <v>89.5</v>
      </c>
      <c r="AA1057" s="9">
        <v>32</v>
      </c>
      <c r="AB1057" s="9">
        <v>1553</v>
      </c>
      <c r="AC1057" s="9">
        <v>121</v>
      </c>
      <c r="AD1057" s="9">
        <v>3024</v>
      </c>
      <c r="AM1057" s="9">
        <v>106</v>
      </c>
      <c r="AO1057" s="9">
        <v>14</v>
      </c>
    </row>
    <row r="1058" spans="1:69">
      <c r="B1058" s="7" t="s">
        <v>387</v>
      </c>
      <c r="D1058" s="8">
        <v>40.380000000000003</v>
      </c>
      <c r="E1058" s="8">
        <v>0.13</v>
      </c>
      <c r="F1058" s="8">
        <v>0.3</v>
      </c>
      <c r="G1058" s="8">
        <v>0.19</v>
      </c>
      <c r="J1058" s="8">
        <v>7.58</v>
      </c>
      <c r="L1058" s="8">
        <v>41.51</v>
      </c>
      <c r="N1058" s="8">
        <v>0.68</v>
      </c>
      <c r="O1058" s="8">
        <v>0.1</v>
      </c>
      <c r="R1058" s="8">
        <v>90.87</v>
      </c>
      <c r="AA1058" s="9">
        <v>19</v>
      </c>
      <c r="AB1058" s="9">
        <v>1272</v>
      </c>
      <c r="AC1058" s="9">
        <v>90</v>
      </c>
      <c r="AD1058" s="9">
        <v>2893</v>
      </c>
      <c r="AM1058" s="9">
        <v>49</v>
      </c>
      <c r="AO1058" s="9">
        <v>32</v>
      </c>
    </row>
    <row r="1059" spans="1:69">
      <c r="B1059" s="7" t="s">
        <v>386</v>
      </c>
      <c r="D1059" s="8">
        <v>43.59</v>
      </c>
      <c r="E1059" s="8">
        <v>0.01</v>
      </c>
      <c r="F1059" s="8">
        <v>1.59</v>
      </c>
      <c r="G1059" s="8">
        <v>0.34</v>
      </c>
      <c r="J1059" s="8">
        <v>6.79</v>
      </c>
      <c r="L1059" s="8">
        <v>42.42</v>
      </c>
      <c r="N1059" s="8">
        <v>0.97</v>
      </c>
      <c r="O1059" s="8">
        <v>7.0000000000000007E-2</v>
      </c>
      <c r="R1059" s="8">
        <v>95.78</v>
      </c>
      <c r="S1059" s="9">
        <v>1.06</v>
      </c>
      <c r="Z1059" s="9">
        <v>7.16</v>
      </c>
      <c r="AA1059" s="9">
        <v>25</v>
      </c>
      <c r="AB1059" s="9">
        <v>2323</v>
      </c>
      <c r="AC1059" s="9">
        <v>99</v>
      </c>
      <c r="AD1059" s="9">
        <v>2810</v>
      </c>
      <c r="AL1059" s="9">
        <v>1.37</v>
      </c>
      <c r="AM1059" s="9">
        <v>50</v>
      </c>
      <c r="AN1059" s="9">
        <v>0.35</v>
      </c>
      <c r="AO1059" s="9">
        <v>14</v>
      </c>
      <c r="BC1059" s="9">
        <v>24</v>
      </c>
      <c r="BD1059" s="9">
        <v>2.52</v>
      </c>
      <c r="BE1059" s="9">
        <v>5.13</v>
      </c>
      <c r="BF1059" s="9">
        <v>0.61</v>
      </c>
      <c r="BG1059" s="9">
        <v>2.4700000000000002</v>
      </c>
      <c r="BH1059" s="9">
        <v>0.41</v>
      </c>
      <c r="BI1059" s="9">
        <v>0.09</v>
      </c>
      <c r="BJ1059" s="9">
        <v>0.20200000000000001</v>
      </c>
      <c r="BL1059" s="9">
        <v>7.3999999999999996E-2</v>
      </c>
      <c r="BM1059" s="9" t="s">
        <v>383</v>
      </c>
      <c r="BN1059" s="9">
        <v>2.7E-2</v>
      </c>
      <c r="BO1059" s="9">
        <v>3.0000000000000001E-3</v>
      </c>
      <c r="BP1059" s="9">
        <v>0.03</v>
      </c>
      <c r="BQ1059" s="9">
        <v>5.0000000000000001E-3</v>
      </c>
    </row>
    <row r="1060" spans="1:69">
      <c r="B1060" s="7" t="s">
        <v>385</v>
      </c>
      <c r="D1060" s="8">
        <v>44.93</v>
      </c>
      <c r="E1060" s="8">
        <v>0.01</v>
      </c>
      <c r="F1060" s="8">
        <v>1.44</v>
      </c>
      <c r="G1060" s="8">
        <v>0.35</v>
      </c>
      <c r="J1060" s="8">
        <v>6.08</v>
      </c>
      <c r="L1060" s="8">
        <v>40.369999999999997</v>
      </c>
      <c r="N1060" s="8">
        <v>0.8</v>
      </c>
      <c r="O1060" s="8">
        <v>0.08</v>
      </c>
      <c r="R1060" s="8">
        <v>94.06</v>
      </c>
      <c r="AA1060" s="9">
        <v>23</v>
      </c>
      <c r="AB1060" s="9">
        <v>2389</v>
      </c>
      <c r="AC1060" s="9">
        <v>85</v>
      </c>
      <c r="AD1060" s="9">
        <v>2672</v>
      </c>
      <c r="AM1060" s="9">
        <v>51</v>
      </c>
      <c r="AO1060" s="9">
        <v>15</v>
      </c>
    </row>
    <row r="1061" spans="1:69">
      <c r="B1061" s="7" t="s">
        <v>384</v>
      </c>
      <c r="D1061" s="8">
        <v>44.35</v>
      </c>
      <c r="E1061" s="8">
        <v>0.01</v>
      </c>
      <c r="F1061" s="8">
        <v>1.49</v>
      </c>
      <c r="G1061" s="8">
        <v>0.39</v>
      </c>
      <c r="J1061" s="8">
        <v>6.69</v>
      </c>
      <c r="L1061" s="8">
        <v>40.6</v>
      </c>
      <c r="N1061" s="8">
        <v>1.0900000000000001</v>
      </c>
      <c r="O1061" s="8">
        <v>7.0000000000000007E-2</v>
      </c>
      <c r="R1061" s="8">
        <v>94.69</v>
      </c>
      <c r="S1061" s="9">
        <v>0.97</v>
      </c>
      <c r="Z1061" s="9">
        <v>8.0500000000000007</v>
      </c>
      <c r="AA1061" s="9">
        <v>28</v>
      </c>
      <c r="AB1061" s="9">
        <v>2651</v>
      </c>
      <c r="AC1061" s="9">
        <v>93</v>
      </c>
      <c r="AD1061" s="9">
        <v>2838</v>
      </c>
      <c r="AL1061" s="9">
        <v>1.36</v>
      </c>
      <c r="AM1061" s="9">
        <v>49</v>
      </c>
      <c r="AN1061" s="9">
        <v>0.39</v>
      </c>
      <c r="AO1061" s="9">
        <v>12</v>
      </c>
      <c r="BC1061" s="9">
        <v>14</v>
      </c>
      <c r="BD1061" s="9">
        <v>2.0299999999999998</v>
      </c>
      <c r="BE1061" s="9">
        <v>4.25</v>
      </c>
      <c r="BF1061" s="9">
        <v>0.52</v>
      </c>
      <c r="BG1061" s="9">
        <v>2.17</v>
      </c>
      <c r="BH1061" s="9">
        <v>0.34</v>
      </c>
      <c r="BI1061" s="9">
        <v>0.09</v>
      </c>
      <c r="BJ1061" s="9">
        <v>0.19400000000000001</v>
      </c>
      <c r="BL1061" s="9">
        <v>8.4000000000000005E-2</v>
      </c>
      <c r="BM1061" s="9" t="s">
        <v>383</v>
      </c>
      <c r="BN1061" s="9">
        <v>3.2000000000000001E-2</v>
      </c>
      <c r="BO1061" s="9">
        <v>5.0000000000000001E-3</v>
      </c>
      <c r="BP1061" s="9">
        <v>2.9000000000000001E-2</v>
      </c>
      <c r="BQ1061" s="9">
        <v>5.0000000000000001E-3</v>
      </c>
    </row>
    <row r="1063" spans="1:69">
      <c r="A1063" s="7" t="s">
        <v>382</v>
      </c>
      <c r="B1063" s="7" t="s">
        <v>381</v>
      </c>
      <c r="D1063" s="8">
        <v>43.97</v>
      </c>
      <c r="E1063" s="8">
        <v>0.10199999999999999</v>
      </c>
      <c r="F1063" s="8">
        <v>2.1800000000000002</v>
      </c>
      <c r="G1063" s="8">
        <v>0.30099999999999999</v>
      </c>
      <c r="J1063" s="8">
        <v>7.61</v>
      </c>
      <c r="L1063" s="8">
        <v>42.08</v>
      </c>
      <c r="M1063" s="8">
        <v>0.28299999999999997</v>
      </c>
      <c r="N1063" s="8">
        <v>3.48</v>
      </c>
      <c r="R1063" s="8">
        <v>100.00599999999996</v>
      </c>
      <c r="AA1063" s="9">
        <v>63</v>
      </c>
      <c r="AB1063" s="9">
        <v>2062</v>
      </c>
      <c r="AD1063" s="9">
        <v>2223</v>
      </c>
    </row>
    <row r="1064" spans="1:69">
      <c r="B1064" s="7" t="s">
        <v>380</v>
      </c>
      <c r="D1064" s="8">
        <v>42.74</v>
      </c>
      <c r="E1064" s="8">
        <v>8.8999999999999996E-2</v>
      </c>
      <c r="F1064" s="8">
        <v>1.98</v>
      </c>
      <c r="G1064" s="8">
        <v>0.378</v>
      </c>
      <c r="J1064" s="8">
        <v>8.09</v>
      </c>
      <c r="L1064" s="8">
        <v>44.58</v>
      </c>
      <c r="M1064" s="8">
        <v>0.318</v>
      </c>
      <c r="N1064" s="8">
        <v>1.86</v>
      </c>
      <c r="R1064" s="8">
        <v>100.035</v>
      </c>
      <c r="AA1064" s="9">
        <v>49</v>
      </c>
      <c r="AB1064" s="9">
        <v>2584</v>
      </c>
      <c r="AD1064" s="9">
        <v>2498</v>
      </c>
    </row>
    <row r="1065" spans="1:69">
      <c r="B1065" s="7" t="s">
        <v>379</v>
      </c>
      <c r="D1065" s="8">
        <v>43.87</v>
      </c>
      <c r="E1065" s="8">
        <v>0.09</v>
      </c>
      <c r="F1065" s="8">
        <v>2.69</v>
      </c>
      <c r="G1065" s="8">
        <v>0.35</v>
      </c>
      <c r="J1065" s="8">
        <v>8.01</v>
      </c>
      <c r="L1065" s="8">
        <v>41.95</v>
      </c>
      <c r="M1065" s="8">
        <v>0.27900000000000003</v>
      </c>
      <c r="N1065" s="8">
        <v>2.73</v>
      </c>
      <c r="R1065" s="8">
        <v>99.96899999999998</v>
      </c>
      <c r="AA1065" s="9">
        <v>58</v>
      </c>
      <c r="AB1065" s="9">
        <v>2397</v>
      </c>
      <c r="AD1065" s="9">
        <v>2189</v>
      </c>
    </row>
    <row r="1066" spans="1:69">
      <c r="B1066" s="7" t="s">
        <v>378</v>
      </c>
      <c r="D1066" s="8">
        <v>43.92</v>
      </c>
      <c r="E1066" s="8">
        <v>0.13200000000000001</v>
      </c>
      <c r="F1066" s="8">
        <v>2.92</v>
      </c>
      <c r="G1066" s="8">
        <v>0.35099999999999998</v>
      </c>
      <c r="J1066" s="8">
        <v>7.98</v>
      </c>
      <c r="L1066" s="8">
        <v>40.89</v>
      </c>
      <c r="M1066" s="8">
        <v>0.27900000000000003</v>
      </c>
      <c r="N1066" s="8">
        <v>3.56</v>
      </c>
      <c r="R1066" s="8">
        <v>100.03200000000002</v>
      </c>
      <c r="AA1066" s="9">
        <v>73</v>
      </c>
      <c r="AB1066" s="9">
        <v>2404</v>
      </c>
      <c r="AD1066" s="9">
        <v>2195</v>
      </c>
    </row>
    <row r="1067" spans="1:69">
      <c r="B1067" s="7" t="s">
        <v>377</v>
      </c>
      <c r="D1067" s="8">
        <v>43.99</v>
      </c>
      <c r="E1067" s="8">
        <v>0.114</v>
      </c>
      <c r="F1067" s="8">
        <v>1.99</v>
      </c>
      <c r="G1067" s="8">
        <v>0.30599999999999999</v>
      </c>
      <c r="J1067" s="8">
        <v>7.86</v>
      </c>
      <c r="L1067" s="8">
        <v>42.62</v>
      </c>
      <c r="M1067" s="8">
        <v>0.28499999999999998</v>
      </c>
      <c r="N1067" s="8">
        <v>2.85</v>
      </c>
      <c r="R1067" s="8">
        <v>100.015</v>
      </c>
      <c r="AA1067" s="9">
        <v>54</v>
      </c>
      <c r="AB1067" s="9">
        <v>2095</v>
      </c>
      <c r="AD1067" s="9">
        <v>2239</v>
      </c>
    </row>
    <row r="1068" spans="1:69">
      <c r="B1068" s="7" t="s">
        <v>376</v>
      </c>
      <c r="D1068" s="8">
        <v>41.56</v>
      </c>
      <c r="E1068" s="8">
        <v>3.5999999999999997E-2</v>
      </c>
      <c r="F1068" s="8">
        <v>0.72299999999999998</v>
      </c>
      <c r="G1068" s="8">
        <v>0.252</v>
      </c>
      <c r="J1068" s="8">
        <v>8.48</v>
      </c>
      <c r="L1068" s="8">
        <v>47.31</v>
      </c>
      <c r="M1068" s="8">
        <v>0.33400000000000002</v>
      </c>
      <c r="N1068" s="8">
        <v>0.78</v>
      </c>
      <c r="R1068" s="8">
        <v>99.474999999999994</v>
      </c>
      <c r="AA1068" s="9">
        <v>20</v>
      </c>
      <c r="AB1068" s="9">
        <v>1728</v>
      </c>
      <c r="AD1068" s="9">
        <v>2622</v>
      </c>
    </row>
    <row r="1069" spans="1:69">
      <c r="B1069" s="7" t="s">
        <v>375</v>
      </c>
      <c r="D1069" s="8">
        <v>43.91</v>
      </c>
      <c r="E1069" s="8">
        <v>9.6000000000000002E-2</v>
      </c>
      <c r="F1069" s="8">
        <v>2.36</v>
      </c>
      <c r="G1069" s="8">
        <v>0.29499999999999998</v>
      </c>
      <c r="J1069" s="8">
        <v>8.1199999999999992</v>
      </c>
      <c r="L1069" s="8">
        <v>41.99</v>
      </c>
      <c r="M1069" s="8">
        <v>0.26400000000000001</v>
      </c>
      <c r="N1069" s="8">
        <v>2.46</v>
      </c>
      <c r="R1069" s="8">
        <v>99.495000000000005</v>
      </c>
      <c r="AA1069" s="9">
        <v>55</v>
      </c>
      <c r="AB1069" s="9">
        <v>2019</v>
      </c>
      <c r="AD1069" s="9">
        <v>2073</v>
      </c>
    </row>
    <row r="1070" spans="1:69">
      <c r="B1070" s="7" t="s">
        <v>374</v>
      </c>
      <c r="D1070" s="8">
        <v>43.57</v>
      </c>
      <c r="E1070" s="8">
        <v>4.5999999999999999E-2</v>
      </c>
      <c r="F1070" s="8">
        <v>1.44</v>
      </c>
      <c r="G1070" s="8">
        <v>0.249</v>
      </c>
      <c r="J1070" s="8">
        <v>8.1999999999999993</v>
      </c>
      <c r="L1070" s="8">
        <v>44.52</v>
      </c>
      <c r="M1070" s="8">
        <v>0.29599999999999999</v>
      </c>
      <c r="N1070" s="8">
        <v>1.1499999999999999</v>
      </c>
      <c r="R1070" s="8">
        <v>99.470999999999975</v>
      </c>
      <c r="AA1070" s="9">
        <v>34</v>
      </c>
      <c r="AB1070" s="9">
        <v>1703</v>
      </c>
      <c r="AD1070" s="9">
        <v>2323</v>
      </c>
    </row>
    <row r="1071" spans="1:69">
      <c r="B1071" s="7" t="s">
        <v>373</v>
      </c>
      <c r="D1071" s="8">
        <v>43.68</v>
      </c>
      <c r="E1071" s="8">
        <v>0.26700000000000002</v>
      </c>
      <c r="F1071" s="8">
        <v>4.88</v>
      </c>
      <c r="G1071" s="8">
        <v>0.66700000000000004</v>
      </c>
      <c r="J1071" s="8">
        <v>7.24</v>
      </c>
      <c r="L1071" s="8">
        <v>38.130000000000003</v>
      </c>
      <c r="M1071" s="8">
        <v>0.25900000000000001</v>
      </c>
      <c r="N1071" s="8">
        <v>4.74</v>
      </c>
      <c r="R1071" s="8">
        <v>99.863</v>
      </c>
      <c r="AA1071" s="9">
        <v>111</v>
      </c>
      <c r="AB1071" s="9">
        <v>4568</v>
      </c>
      <c r="AD1071" s="9">
        <v>2038</v>
      </c>
    </row>
    <row r="1072" spans="1:69">
      <c r="B1072" s="7" t="s">
        <v>372</v>
      </c>
      <c r="D1072" s="8">
        <v>43.4</v>
      </c>
      <c r="E1072" s="8">
        <v>6.8000000000000005E-2</v>
      </c>
      <c r="F1072" s="8">
        <v>1.87</v>
      </c>
      <c r="G1072" s="8">
        <v>0.28299999999999997</v>
      </c>
      <c r="J1072" s="8">
        <v>8.3800000000000008</v>
      </c>
      <c r="L1072" s="8">
        <v>44.04</v>
      </c>
      <c r="M1072" s="8">
        <v>0.3</v>
      </c>
      <c r="N1072" s="8">
        <v>1.61</v>
      </c>
      <c r="R1072" s="8">
        <v>99.951000000000022</v>
      </c>
      <c r="AA1072" s="9">
        <v>42</v>
      </c>
      <c r="AB1072" s="9">
        <v>1937</v>
      </c>
      <c r="AD1072" s="9">
        <v>2357</v>
      </c>
    </row>
    <row r="1073" spans="1:69">
      <c r="B1073" s="7" t="s">
        <v>371</v>
      </c>
      <c r="D1073" s="8">
        <v>43.69</v>
      </c>
      <c r="E1073" s="8">
        <v>0.13600000000000001</v>
      </c>
      <c r="F1073" s="8">
        <v>3.11</v>
      </c>
      <c r="G1073" s="8">
        <v>0.38100000000000001</v>
      </c>
      <c r="J1073" s="8">
        <v>8.0500000000000007</v>
      </c>
      <c r="L1073" s="8">
        <v>40.56</v>
      </c>
      <c r="M1073" s="8">
        <v>0.27300000000000002</v>
      </c>
      <c r="N1073" s="8">
        <v>3.04</v>
      </c>
      <c r="O1073" s="8">
        <v>0.24</v>
      </c>
      <c r="R1073" s="8">
        <v>99.48</v>
      </c>
      <c r="AA1073" s="9">
        <v>71</v>
      </c>
      <c r="AB1073" s="9">
        <v>2604</v>
      </c>
      <c r="AD1073" s="9">
        <v>2143</v>
      </c>
      <c r="BQ1073" s="9">
        <v>3.9E-2</v>
      </c>
    </row>
    <row r="1075" spans="1:69">
      <c r="A1075" s="7" t="s">
        <v>370</v>
      </c>
      <c r="B1075" s="7" t="s">
        <v>369</v>
      </c>
      <c r="BQ1075" s="9">
        <v>3.1E-2</v>
      </c>
    </row>
    <row r="1076" spans="1:69">
      <c r="B1076" s="7" t="s">
        <v>368</v>
      </c>
      <c r="BQ1076" s="9">
        <v>4.8000000000000001E-2</v>
      </c>
    </row>
    <row r="1077" spans="1:69">
      <c r="B1077" s="7" t="s">
        <v>367</v>
      </c>
      <c r="BQ1077" s="9">
        <v>8.0000000000000002E-3</v>
      </c>
    </row>
    <row r="1078" spans="1:69">
      <c r="B1078" s="7" t="s">
        <v>366</v>
      </c>
      <c r="BQ1078" s="9">
        <v>7.0000000000000001E-3</v>
      </c>
    </row>
    <row r="1079" spans="1:69">
      <c r="B1079" s="7" t="s">
        <v>365</v>
      </c>
      <c r="BQ1079" s="9">
        <v>0.01</v>
      </c>
    </row>
    <row r="1080" spans="1:69">
      <c r="B1080" s="7" t="s">
        <v>364</v>
      </c>
      <c r="BQ1080" s="9">
        <v>1.4E-2</v>
      </c>
    </row>
    <row r="1081" spans="1:69">
      <c r="B1081" s="7" t="s">
        <v>363</v>
      </c>
      <c r="BQ1081" s="9">
        <v>8.0000000000000002E-3</v>
      </c>
    </row>
    <row r="1082" spans="1:69">
      <c r="B1082" s="7" t="s">
        <v>362</v>
      </c>
      <c r="BQ1082" s="9">
        <v>1.0999999999999999E-2</v>
      </c>
    </row>
    <row r="1083" spans="1:69">
      <c r="B1083" s="7" t="s">
        <v>361</v>
      </c>
      <c r="BQ1083" s="9">
        <v>8.9999999999999993E-3</v>
      </c>
    </row>
    <row r="1084" spans="1:69">
      <c r="B1084" s="7" t="s">
        <v>360</v>
      </c>
      <c r="BQ1084" s="9">
        <v>6.4000000000000001E-2</v>
      </c>
    </row>
    <row r="1085" spans="1:69">
      <c r="B1085" s="7" t="s">
        <v>359</v>
      </c>
      <c r="BQ1085" s="9">
        <v>5.8999999999999997E-2</v>
      </c>
    </row>
    <row r="1086" spans="1:69">
      <c r="B1086" s="7" t="s">
        <v>358</v>
      </c>
      <c r="BQ1086" s="9">
        <v>6.4000000000000001E-2</v>
      </c>
    </row>
    <row r="1087" spans="1:69">
      <c r="B1087" s="7" t="s">
        <v>357</v>
      </c>
      <c r="BQ1087" s="9">
        <v>6.3E-2</v>
      </c>
    </row>
    <row r="1088" spans="1:69">
      <c r="B1088" s="7" t="s">
        <v>356</v>
      </c>
      <c r="BQ1088" s="9">
        <v>5.6000000000000001E-2</v>
      </c>
    </row>
    <row r="1089" spans="1:69">
      <c r="B1089" s="7" t="s">
        <v>355</v>
      </c>
      <c r="BQ1089" s="9">
        <v>2.1000000000000001E-2</v>
      </c>
    </row>
    <row r="1090" spans="1:69">
      <c r="B1090" s="7" t="s">
        <v>354</v>
      </c>
      <c r="BQ1090" s="9">
        <v>2.8000000000000001E-2</v>
      </c>
    </row>
    <row r="1091" spans="1:69">
      <c r="B1091" s="7" t="s">
        <v>353</v>
      </c>
    </row>
    <row r="1093" spans="1:69">
      <c r="A1093" s="7" t="s">
        <v>352</v>
      </c>
      <c r="B1093" s="7" t="s">
        <v>351</v>
      </c>
      <c r="D1093" s="8">
        <v>42</v>
      </c>
      <c r="E1093" s="8">
        <v>0.01</v>
      </c>
      <c r="F1093" s="8">
        <v>0.9</v>
      </c>
      <c r="J1093" s="8">
        <v>7.02</v>
      </c>
      <c r="L1093" s="8">
        <v>44.85</v>
      </c>
      <c r="N1093" s="8">
        <v>0.6</v>
      </c>
      <c r="R1093" s="8">
        <v>95.38</v>
      </c>
      <c r="AD1093" s="9">
        <v>2350</v>
      </c>
    </row>
    <row r="1094" spans="1:69">
      <c r="B1094" s="7" t="s">
        <v>350</v>
      </c>
      <c r="D1094" s="8">
        <v>38.6</v>
      </c>
      <c r="E1094" s="8">
        <v>0.02</v>
      </c>
      <c r="F1094" s="8">
        <v>0.9</v>
      </c>
      <c r="J1094" s="8">
        <v>7.02</v>
      </c>
      <c r="L1094" s="8">
        <v>38.840000000000003</v>
      </c>
      <c r="N1094" s="8">
        <v>1.37</v>
      </c>
      <c r="R1094" s="8">
        <v>86.75</v>
      </c>
      <c r="AD1094" s="9">
        <v>2407</v>
      </c>
    </row>
    <row r="1095" spans="1:69">
      <c r="B1095" s="7" t="s">
        <v>349</v>
      </c>
      <c r="D1095" s="8">
        <v>43.5</v>
      </c>
      <c r="E1095" s="8">
        <v>0.04</v>
      </c>
      <c r="F1095" s="8">
        <v>0.4</v>
      </c>
      <c r="J1095" s="8">
        <v>6.75</v>
      </c>
      <c r="L1095" s="8">
        <v>44.96</v>
      </c>
      <c r="N1095" s="8">
        <v>0.5</v>
      </c>
      <c r="R1095" s="8">
        <v>96.15</v>
      </c>
      <c r="AD1095" s="9">
        <v>2468</v>
      </c>
    </row>
    <row r="1096" spans="1:69">
      <c r="B1096" s="7" t="s">
        <v>348</v>
      </c>
      <c r="D1096" s="8">
        <v>38.799999999999997</v>
      </c>
      <c r="E1096" s="8">
        <v>0.04</v>
      </c>
      <c r="F1096" s="8">
        <v>1.4</v>
      </c>
      <c r="J1096" s="8">
        <v>7.02</v>
      </c>
      <c r="L1096" s="8">
        <v>34.409999999999997</v>
      </c>
      <c r="N1096" s="8">
        <v>2.9</v>
      </c>
      <c r="R1096" s="8">
        <v>84.57</v>
      </c>
      <c r="AD1096" s="9">
        <v>2128</v>
      </c>
    </row>
    <row r="1097" spans="1:69">
      <c r="B1097" s="7" t="s">
        <v>347</v>
      </c>
      <c r="D1097" s="8">
        <v>41.4</v>
      </c>
      <c r="E1097" s="8">
        <v>0.23</v>
      </c>
      <c r="F1097" s="8">
        <v>1.1000000000000001</v>
      </c>
      <c r="J1097" s="8">
        <v>6.93</v>
      </c>
      <c r="L1097" s="8">
        <v>39.5</v>
      </c>
      <c r="N1097" s="8">
        <v>0.82</v>
      </c>
      <c r="R1097" s="8">
        <v>89.98</v>
      </c>
      <c r="AD1097" s="9">
        <v>2170</v>
      </c>
    </row>
    <row r="1098" spans="1:69">
      <c r="B1098" s="7" t="s">
        <v>346</v>
      </c>
      <c r="D1098" s="8">
        <v>42.2</v>
      </c>
      <c r="E1098" s="8">
        <v>0.08</v>
      </c>
      <c r="F1098" s="8">
        <v>0.6</v>
      </c>
      <c r="J1098" s="8">
        <v>6.75</v>
      </c>
      <c r="L1098" s="8">
        <v>43.22</v>
      </c>
      <c r="N1098" s="8">
        <v>0.95</v>
      </c>
      <c r="R1098" s="8">
        <v>93.8</v>
      </c>
      <c r="AD1098" s="9">
        <v>2367</v>
      </c>
    </row>
    <row r="1099" spans="1:69">
      <c r="B1099" s="7" t="s">
        <v>345</v>
      </c>
      <c r="D1099" s="8">
        <v>41.5</v>
      </c>
      <c r="E1099" s="8">
        <v>0.04</v>
      </c>
      <c r="F1099" s="8">
        <v>0.1</v>
      </c>
      <c r="J1099" s="8">
        <v>7.29</v>
      </c>
      <c r="L1099" s="8">
        <v>45.72</v>
      </c>
      <c r="N1099" s="8">
        <v>0.4</v>
      </c>
      <c r="R1099" s="8">
        <v>95.05</v>
      </c>
      <c r="AD1099" s="9">
        <v>2566</v>
      </c>
    </row>
    <row r="1101" spans="1:69">
      <c r="A1101" s="7" t="s">
        <v>344</v>
      </c>
      <c r="B1101" s="7" t="s">
        <v>343</v>
      </c>
      <c r="D1101" s="8">
        <v>42.28</v>
      </c>
      <c r="E1101" s="8">
        <v>7.0000000000000007E-2</v>
      </c>
      <c r="F1101" s="8">
        <v>1.95</v>
      </c>
      <c r="J1101" s="8">
        <v>7.74</v>
      </c>
      <c r="L1101" s="8">
        <v>41.49</v>
      </c>
      <c r="N1101" s="8">
        <v>1.44</v>
      </c>
      <c r="O1101" s="8">
        <v>0.06</v>
      </c>
      <c r="R1101" s="8">
        <v>95.03</v>
      </c>
      <c r="AL1101" s="9">
        <v>4.3</v>
      </c>
      <c r="AM1101" s="9">
        <v>46.5</v>
      </c>
    </row>
    <row r="1102" spans="1:69">
      <c r="A1102" s="7" t="s">
        <v>342</v>
      </c>
      <c r="B1102" s="7" t="s">
        <v>341</v>
      </c>
      <c r="D1102" s="8">
        <v>42.26</v>
      </c>
      <c r="E1102" s="8">
        <v>0.09</v>
      </c>
      <c r="F1102" s="8">
        <v>2.9</v>
      </c>
      <c r="J1102" s="8">
        <v>7.21</v>
      </c>
      <c r="L1102" s="8">
        <v>41.87</v>
      </c>
      <c r="N1102" s="8">
        <v>1.98</v>
      </c>
      <c r="O1102" s="8">
        <v>0.15</v>
      </c>
      <c r="R1102" s="8">
        <v>96.46</v>
      </c>
      <c r="AL1102" s="9">
        <v>7.5</v>
      </c>
      <c r="AM1102" s="9">
        <v>77.7</v>
      </c>
    </row>
    <row r="1103" spans="1:69">
      <c r="B1103" s="7" t="s">
        <v>340</v>
      </c>
      <c r="D1103" s="8">
        <v>41.54</v>
      </c>
      <c r="E1103" s="8">
        <v>0.03</v>
      </c>
      <c r="F1103" s="8">
        <v>1.25</v>
      </c>
      <c r="J1103" s="8">
        <v>7.43</v>
      </c>
      <c r="L1103" s="8">
        <v>45.53</v>
      </c>
      <c r="N1103" s="8">
        <v>1.22</v>
      </c>
      <c r="O1103" s="8">
        <v>7.0000000000000007E-2</v>
      </c>
      <c r="R1103" s="8">
        <v>97.07</v>
      </c>
      <c r="AL1103" s="9">
        <v>3</v>
      </c>
      <c r="AM1103" s="9">
        <v>92.6</v>
      </c>
    </row>
    <row r="1104" spans="1:69">
      <c r="B1104" s="7" t="s">
        <v>339</v>
      </c>
      <c r="D1104" s="8">
        <v>43.19</v>
      </c>
      <c r="E1104" s="8">
        <v>0.1</v>
      </c>
      <c r="F1104" s="8">
        <v>3.21</v>
      </c>
      <c r="J1104" s="8">
        <v>7.58</v>
      </c>
      <c r="L1104" s="8">
        <v>37.5</v>
      </c>
      <c r="N1104" s="8">
        <v>3.21</v>
      </c>
      <c r="O1104" s="8">
        <v>0.35</v>
      </c>
      <c r="R1104" s="8">
        <v>95.14</v>
      </c>
      <c r="AL1104" s="9">
        <v>7.3</v>
      </c>
      <c r="AM1104" s="9">
        <v>55.9</v>
      </c>
    </row>
    <row r="1105" spans="1:69">
      <c r="B1105" s="7" t="s">
        <v>338</v>
      </c>
      <c r="D1105" s="8">
        <v>41.42</v>
      </c>
      <c r="E1105" s="8">
        <v>0.21</v>
      </c>
      <c r="F1105" s="8">
        <v>4.28</v>
      </c>
      <c r="J1105" s="8">
        <v>7.41</v>
      </c>
      <c r="L1105" s="8">
        <v>39.46</v>
      </c>
      <c r="N1105" s="8">
        <v>2.13</v>
      </c>
      <c r="O1105" s="8">
        <v>0.09</v>
      </c>
      <c r="R1105" s="8">
        <v>95</v>
      </c>
      <c r="AL1105" s="9">
        <v>29</v>
      </c>
      <c r="AM1105" s="9">
        <v>37.5</v>
      </c>
    </row>
    <row r="1106" spans="1:69">
      <c r="B1106" s="7" t="s">
        <v>337</v>
      </c>
      <c r="D1106" s="8">
        <v>41.77</v>
      </c>
      <c r="E1106" s="8">
        <v>0.03</v>
      </c>
      <c r="F1106" s="8">
        <v>1.31</v>
      </c>
      <c r="J1106" s="8">
        <v>7.39</v>
      </c>
      <c r="L1106" s="8">
        <v>44.44</v>
      </c>
      <c r="N1106" s="8">
        <v>1.1100000000000001</v>
      </c>
      <c r="O1106" s="8">
        <v>0.1</v>
      </c>
      <c r="R1106" s="8">
        <v>96.15</v>
      </c>
      <c r="AL1106" s="9">
        <v>1.2</v>
      </c>
      <c r="AM1106" s="9">
        <v>33.799999999999997</v>
      </c>
    </row>
    <row r="1107" spans="1:69">
      <c r="B1107" s="7" t="s">
        <v>336</v>
      </c>
      <c r="D1107" s="8">
        <v>40.81</v>
      </c>
      <c r="E1107" s="8">
        <v>0.03</v>
      </c>
      <c r="F1107" s="8">
        <v>1.33</v>
      </c>
      <c r="J1107" s="8">
        <v>7.42</v>
      </c>
      <c r="L1107" s="8">
        <v>44.03</v>
      </c>
      <c r="N1107" s="8">
        <v>0.82</v>
      </c>
      <c r="O1107" s="8">
        <v>0.01</v>
      </c>
      <c r="R1107" s="8">
        <v>94.45</v>
      </c>
      <c r="AL1107" s="9">
        <v>1.7</v>
      </c>
      <c r="AM1107" s="9">
        <v>56.3</v>
      </c>
    </row>
    <row r="1108" spans="1:69">
      <c r="B1108" s="7" t="s">
        <v>335</v>
      </c>
      <c r="D1108" s="8">
        <v>40.369999999999997</v>
      </c>
      <c r="E1108" s="8">
        <v>0.02</v>
      </c>
      <c r="F1108" s="8">
        <v>1.25</v>
      </c>
      <c r="J1108" s="8">
        <v>7.1</v>
      </c>
      <c r="L1108" s="8">
        <v>43.31</v>
      </c>
      <c r="N1108" s="8">
        <v>0.41</v>
      </c>
      <c r="R1108" s="8">
        <v>92.46</v>
      </c>
      <c r="AL1108" s="9">
        <v>0.8</v>
      </c>
      <c r="AM1108" s="9">
        <v>17.100000000000001</v>
      </c>
    </row>
    <row r="1109" spans="1:69">
      <c r="B1109" s="7" t="s">
        <v>334</v>
      </c>
      <c r="D1109" s="8">
        <v>41.24</v>
      </c>
      <c r="E1109" s="8">
        <v>0.03</v>
      </c>
      <c r="F1109" s="8">
        <v>1.57</v>
      </c>
      <c r="J1109" s="8">
        <v>7.06</v>
      </c>
      <c r="L1109" s="8">
        <v>43.55</v>
      </c>
      <c r="N1109" s="8">
        <v>0.72</v>
      </c>
      <c r="R1109" s="8">
        <v>94.17</v>
      </c>
      <c r="AL1109" s="9">
        <v>1</v>
      </c>
      <c r="AM1109" s="9">
        <v>15.2</v>
      </c>
    </row>
    <row r="1110" spans="1:69">
      <c r="B1110" s="7" t="s">
        <v>333</v>
      </c>
      <c r="D1110" s="8">
        <v>42.94</v>
      </c>
      <c r="E1110" s="8">
        <v>0.01</v>
      </c>
      <c r="F1110" s="8">
        <v>0.81</v>
      </c>
      <c r="J1110" s="8">
        <v>7.05</v>
      </c>
      <c r="L1110" s="8">
        <v>45.4</v>
      </c>
      <c r="N1110" s="8">
        <v>0.49</v>
      </c>
      <c r="O1110" s="8">
        <v>0.08</v>
      </c>
      <c r="R1110" s="8">
        <v>96.78</v>
      </c>
    </row>
    <row r="1111" spans="1:69">
      <c r="B1111" s="7" t="s">
        <v>332</v>
      </c>
      <c r="D1111" s="8">
        <v>48.95</v>
      </c>
      <c r="E1111" s="8">
        <v>0.03</v>
      </c>
      <c r="F1111" s="8">
        <v>0.79</v>
      </c>
      <c r="J1111" s="8">
        <v>6.97</v>
      </c>
      <c r="L1111" s="8">
        <v>44.93</v>
      </c>
      <c r="N1111" s="8">
        <v>0.54</v>
      </c>
      <c r="O1111" s="8">
        <v>0.05</v>
      </c>
      <c r="R1111" s="8">
        <v>102.26</v>
      </c>
    </row>
    <row r="1113" spans="1:69">
      <c r="A1113" s="7" t="s">
        <v>331</v>
      </c>
      <c r="B1113" s="7" t="s">
        <v>330</v>
      </c>
      <c r="D1113" s="8">
        <v>38.75</v>
      </c>
      <c r="E1113" s="8">
        <v>4.3999999999999997E-2</v>
      </c>
      <c r="F1113" s="8">
        <v>0.28999999999999998</v>
      </c>
      <c r="J1113" s="8">
        <v>8.31</v>
      </c>
      <c r="L1113" s="8">
        <v>46.42</v>
      </c>
      <c r="N1113" s="8">
        <v>0.12</v>
      </c>
      <c r="R1113" s="8">
        <v>93.934000000000012</v>
      </c>
      <c r="AB1113" s="9">
        <v>4261</v>
      </c>
      <c r="AD1113" s="9">
        <v>2440</v>
      </c>
      <c r="AL1113" s="9">
        <v>5.5</v>
      </c>
      <c r="AM1113" s="9">
        <v>6.8</v>
      </c>
      <c r="AN1113" s="9">
        <v>0.17</v>
      </c>
      <c r="BE1113" s="9">
        <v>0.25</v>
      </c>
      <c r="BF1113" s="9">
        <v>0.5</v>
      </c>
      <c r="BH1113" s="9">
        <v>0.28000000000000003</v>
      </c>
      <c r="BI1113" s="9">
        <v>0.06</v>
      </c>
      <c r="BJ1113" s="9">
        <v>0.02</v>
      </c>
      <c r="BQ1113" s="9">
        <v>0.02</v>
      </c>
    </row>
    <row r="1114" spans="1:69">
      <c r="B1114" s="7" t="s">
        <v>329</v>
      </c>
      <c r="D1114" s="8">
        <v>40.9</v>
      </c>
      <c r="E1114" s="8">
        <v>1.2E-2</v>
      </c>
      <c r="F1114" s="8">
        <v>0.76</v>
      </c>
      <c r="J1114" s="8">
        <v>8.1300000000000008</v>
      </c>
      <c r="L1114" s="8">
        <v>45.09</v>
      </c>
      <c r="N1114" s="8">
        <v>0.32</v>
      </c>
      <c r="R1114" s="8">
        <v>95.212000000000018</v>
      </c>
      <c r="AB1114" s="9">
        <v>1974</v>
      </c>
      <c r="AD1114" s="9">
        <v>2415</v>
      </c>
      <c r="AL1114" s="9">
        <v>0.7</v>
      </c>
      <c r="AM1114" s="9">
        <v>3.9</v>
      </c>
      <c r="AN1114" s="9">
        <v>0.05</v>
      </c>
      <c r="BE1114" s="9">
        <v>0.36</v>
      </c>
      <c r="BF1114" s="9">
        <v>0.51</v>
      </c>
      <c r="BH1114" s="9">
        <v>0.11</v>
      </c>
      <c r="BI1114" s="9">
        <v>0.02</v>
      </c>
      <c r="BJ1114" s="9">
        <v>0.01</v>
      </c>
      <c r="BQ1114" s="9">
        <v>0.02</v>
      </c>
    </row>
    <row r="1115" spans="1:69">
      <c r="B1115" s="7" t="s">
        <v>328</v>
      </c>
      <c r="D1115" s="8">
        <v>40.86</v>
      </c>
      <c r="E1115" s="8">
        <v>1.6E-2</v>
      </c>
      <c r="F1115" s="8">
        <v>0.83</v>
      </c>
      <c r="J1115" s="8">
        <v>8.15</v>
      </c>
      <c r="L1115" s="8">
        <v>44.4</v>
      </c>
      <c r="N1115" s="8">
        <v>0.6</v>
      </c>
      <c r="R1115" s="8">
        <v>94.855999999999995</v>
      </c>
      <c r="AB1115" s="9">
        <v>1900</v>
      </c>
      <c r="AD1115" s="9">
        <v>2406</v>
      </c>
      <c r="AL1115" s="9">
        <v>7.5</v>
      </c>
      <c r="AM1115" s="9">
        <v>41</v>
      </c>
      <c r="AN1115" s="9">
        <v>0.88</v>
      </c>
      <c r="BE1115" s="9">
        <v>1.47</v>
      </c>
      <c r="BF1115" s="9">
        <v>3.12</v>
      </c>
      <c r="BH1115" s="9">
        <v>1.69</v>
      </c>
      <c r="BI1115" s="9">
        <v>0.35</v>
      </c>
      <c r="BJ1115" s="9">
        <v>0.08</v>
      </c>
      <c r="BQ1115" s="9">
        <v>0.09</v>
      </c>
    </row>
    <row r="1116" spans="1:69">
      <c r="B1116" s="7" t="s">
        <v>327</v>
      </c>
      <c r="D1116" s="8">
        <v>41.59</v>
      </c>
      <c r="E1116" s="8">
        <v>2.1999999999999999E-2</v>
      </c>
      <c r="F1116" s="8">
        <v>1.1000000000000001</v>
      </c>
      <c r="J1116" s="8">
        <v>8.23</v>
      </c>
      <c r="L1116" s="8">
        <v>43.2</v>
      </c>
      <c r="N1116" s="8">
        <v>0.78</v>
      </c>
      <c r="R1116" s="8">
        <v>94.922000000000011</v>
      </c>
      <c r="AB1116" s="9">
        <v>1872</v>
      </c>
      <c r="AD1116" s="9">
        <v>2289</v>
      </c>
      <c r="AL1116" s="9">
        <v>2.4</v>
      </c>
      <c r="AM1116" s="9">
        <v>21.4</v>
      </c>
      <c r="AN1116" s="9">
        <v>0.31</v>
      </c>
      <c r="BE1116" s="9">
        <v>0.8</v>
      </c>
      <c r="BF1116" s="9">
        <v>1.71</v>
      </c>
      <c r="BH1116" s="9">
        <v>0.89</v>
      </c>
      <c r="BI1116" s="9">
        <v>0.14000000000000001</v>
      </c>
      <c r="BJ1116" s="9">
        <v>0.04</v>
      </c>
      <c r="BQ1116" s="9">
        <v>0.05</v>
      </c>
    </row>
    <row r="1117" spans="1:69">
      <c r="B1117" s="7" t="s">
        <v>326</v>
      </c>
      <c r="D1117" s="8">
        <v>41.91</v>
      </c>
      <c r="E1117" s="8">
        <v>1.7000000000000001E-2</v>
      </c>
      <c r="F1117" s="8">
        <v>1.2</v>
      </c>
      <c r="J1117" s="8">
        <v>7.87</v>
      </c>
      <c r="L1117" s="8">
        <v>41.91</v>
      </c>
      <c r="N1117" s="8">
        <v>0.71</v>
      </c>
      <c r="R1117" s="8">
        <v>93.617000000000019</v>
      </c>
      <c r="AB1117" s="9">
        <v>2140</v>
      </c>
      <c r="AD1117" s="9">
        <v>2180</v>
      </c>
      <c r="AL1117" s="9">
        <v>0.8</v>
      </c>
      <c r="AM1117" s="9">
        <v>9</v>
      </c>
      <c r="AN1117" s="9">
        <v>0.28000000000000003</v>
      </c>
      <c r="BE1117" s="9">
        <v>0.54</v>
      </c>
      <c r="BF1117" s="9">
        <v>1.19</v>
      </c>
      <c r="BH1117" s="9">
        <v>0.61</v>
      </c>
      <c r="BI1117" s="9">
        <v>0.1</v>
      </c>
      <c r="BJ1117" s="9">
        <v>0.02</v>
      </c>
      <c r="BQ1117" s="9">
        <v>0.04</v>
      </c>
    </row>
    <row r="1118" spans="1:69">
      <c r="B1118" s="7" t="s">
        <v>325</v>
      </c>
      <c r="D1118" s="8">
        <v>45.96</v>
      </c>
      <c r="E1118" s="8">
        <v>1.2999999999999999E-2</v>
      </c>
      <c r="F1118" s="8">
        <v>1.79</v>
      </c>
      <c r="J1118" s="8">
        <v>8.16</v>
      </c>
      <c r="L1118" s="8">
        <v>41.95</v>
      </c>
      <c r="N1118" s="8">
        <v>1.48</v>
      </c>
      <c r="R1118" s="8">
        <v>99.352999999999994</v>
      </c>
      <c r="AB1118" s="9">
        <v>2854</v>
      </c>
      <c r="AD1118" s="9">
        <v>1908</v>
      </c>
      <c r="AL1118" s="9">
        <v>0.4</v>
      </c>
      <c r="AM1118" s="9">
        <v>13.1</v>
      </c>
      <c r="AN1118" s="9">
        <v>0.24</v>
      </c>
      <c r="BE1118" s="9">
        <v>0.66</v>
      </c>
      <c r="BF1118" s="9">
        <v>1.3</v>
      </c>
      <c r="BH1118" s="9">
        <v>0.49</v>
      </c>
      <c r="BI1118" s="9">
        <v>0.06</v>
      </c>
      <c r="BJ1118" s="9">
        <v>0.02</v>
      </c>
      <c r="BQ1118" s="9">
        <v>0.05</v>
      </c>
    </row>
    <row r="1119" spans="1:69">
      <c r="B1119" s="7" t="s">
        <v>324</v>
      </c>
      <c r="D1119" s="8">
        <v>41.61</v>
      </c>
      <c r="E1119" s="8">
        <v>1.4999999999999999E-2</v>
      </c>
      <c r="F1119" s="8">
        <v>1.04</v>
      </c>
      <c r="J1119" s="8">
        <v>8.0299999999999994</v>
      </c>
      <c r="L1119" s="8">
        <v>41.64</v>
      </c>
      <c r="N1119" s="8">
        <v>0.8</v>
      </c>
      <c r="R1119" s="8">
        <v>93.135000000000005</v>
      </c>
      <c r="AB1119" s="9">
        <v>1823</v>
      </c>
      <c r="AD1119" s="9">
        <v>2355</v>
      </c>
      <c r="AL1119" s="9">
        <v>1.1000000000000001</v>
      </c>
      <c r="AM1119" s="9">
        <v>7.2</v>
      </c>
      <c r="AN1119" s="9">
        <v>0.16</v>
      </c>
      <c r="BE1119" s="9">
        <v>0.23</v>
      </c>
      <c r="BF1119" s="9">
        <v>0.43</v>
      </c>
      <c r="BH1119" s="9">
        <v>0.17</v>
      </c>
      <c r="BI1119" s="9">
        <v>0.03</v>
      </c>
      <c r="BJ1119" s="9">
        <v>0.01</v>
      </c>
      <c r="BQ1119" s="9">
        <v>0.03</v>
      </c>
    </row>
    <row r="1120" spans="1:69">
      <c r="B1120" s="7" t="s">
        <v>323</v>
      </c>
      <c r="D1120" s="8">
        <v>40.270000000000003</v>
      </c>
      <c r="E1120" s="8">
        <v>2.9000000000000001E-2</v>
      </c>
      <c r="F1120" s="8">
        <v>0.21</v>
      </c>
      <c r="J1120" s="8">
        <v>9.5299999999999994</v>
      </c>
      <c r="L1120" s="8">
        <v>46.19</v>
      </c>
      <c r="N1120" s="8">
        <v>1.02</v>
      </c>
      <c r="R1120" s="8">
        <v>97.248999999999995</v>
      </c>
      <c r="AB1120" s="9">
        <v>2520</v>
      </c>
      <c r="AD1120" s="9">
        <v>2259</v>
      </c>
      <c r="AL1120" s="9">
        <v>4.2</v>
      </c>
      <c r="AM1120" s="9">
        <v>105</v>
      </c>
      <c r="AN1120" s="9">
        <v>1.21</v>
      </c>
      <c r="BE1120" s="9">
        <v>2.15</v>
      </c>
      <c r="BF1120" s="9">
        <v>4.68</v>
      </c>
      <c r="BH1120" s="9">
        <v>2.4500000000000002</v>
      </c>
      <c r="BI1120" s="9">
        <v>0.51</v>
      </c>
      <c r="BJ1120" s="9">
        <v>0.14000000000000001</v>
      </c>
      <c r="BQ1120" s="9">
        <v>0.13</v>
      </c>
    </row>
    <row r="1121" spans="1:69">
      <c r="B1121" s="7" t="s">
        <v>322</v>
      </c>
      <c r="D1121" s="8">
        <v>40.35</v>
      </c>
      <c r="E1121" s="8">
        <v>4.9000000000000002E-2</v>
      </c>
      <c r="F1121" s="8">
        <v>1.26</v>
      </c>
      <c r="J1121" s="8">
        <v>9.59</v>
      </c>
      <c r="L1121" s="8">
        <v>41.31</v>
      </c>
      <c r="N1121" s="8">
        <v>0.12</v>
      </c>
      <c r="R1121" s="8">
        <v>92.67900000000003</v>
      </c>
      <c r="AB1121" s="9">
        <v>2118</v>
      </c>
      <c r="AD1121" s="9">
        <v>2273</v>
      </c>
      <c r="AL1121" s="9">
        <v>15.9</v>
      </c>
      <c r="AM1121" s="9">
        <v>13.2</v>
      </c>
      <c r="AN1121" s="9">
        <v>0.92</v>
      </c>
      <c r="BE1121" s="9">
        <v>0.24</v>
      </c>
      <c r="BF1121" s="9">
        <v>0.47</v>
      </c>
      <c r="BH1121" s="9">
        <v>0.2</v>
      </c>
      <c r="BI1121" s="9">
        <v>0.05</v>
      </c>
      <c r="BJ1121" s="9">
        <v>0.01</v>
      </c>
      <c r="BQ1121" s="9">
        <v>0.14000000000000001</v>
      </c>
    </row>
    <row r="1122" spans="1:69">
      <c r="B1122" s="7" t="s">
        <v>321</v>
      </c>
      <c r="D1122" s="8">
        <v>38.340000000000003</v>
      </c>
      <c r="E1122" s="8">
        <v>2.5999999999999999E-2</v>
      </c>
      <c r="F1122" s="8">
        <v>0.82</v>
      </c>
      <c r="J1122" s="8">
        <v>10.9</v>
      </c>
      <c r="L1122" s="8">
        <v>40.78</v>
      </c>
      <c r="N1122" s="8">
        <v>0.1</v>
      </c>
      <c r="R1122" s="8">
        <v>90.966000000000008</v>
      </c>
      <c r="AB1122" s="9">
        <v>2349</v>
      </c>
      <c r="AD1122" s="9">
        <v>2450</v>
      </c>
      <c r="AL1122" s="9">
        <v>10.6</v>
      </c>
      <c r="AM1122" s="9">
        <v>7.3</v>
      </c>
      <c r="AN1122" s="9">
        <v>0.54</v>
      </c>
      <c r="BE1122" s="9">
        <v>1.17</v>
      </c>
      <c r="BF1122" s="9">
        <v>2.04</v>
      </c>
      <c r="BH1122" s="9">
        <v>0.68</v>
      </c>
      <c r="BI1122" s="9">
        <v>0.12</v>
      </c>
      <c r="BJ1122" s="9">
        <v>0.02</v>
      </c>
      <c r="BQ1122" s="9">
        <v>0.1</v>
      </c>
    </row>
    <row r="1124" spans="1:69">
      <c r="A1124" s="7" t="s">
        <v>320</v>
      </c>
      <c r="B1124" s="7" t="s">
        <v>319</v>
      </c>
      <c r="D1124" s="8">
        <v>41.61</v>
      </c>
      <c r="F1124" s="8">
        <v>0.35</v>
      </c>
      <c r="J1124" s="8">
        <v>6.84</v>
      </c>
      <c r="L1124" s="8">
        <v>43.28</v>
      </c>
      <c r="N1124" s="8">
        <v>0.36</v>
      </c>
      <c r="O1124" s="8">
        <v>0.14000000000000001</v>
      </c>
      <c r="R1124" s="8">
        <v>92.58</v>
      </c>
      <c r="AB1124" s="9">
        <v>2280</v>
      </c>
      <c r="AC1124" s="9">
        <v>106</v>
      </c>
      <c r="AD1124" s="9">
        <v>2640</v>
      </c>
      <c r="AL1124" s="9">
        <v>2</v>
      </c>
      <c r="AM1124" s="9">
        <v>42</v>
      </c>
    </row>
    <row r="1125" spans="1:69">
      <c r="B1125" s="7" t="s">
        <v>318</v>
      </c>
      <c r="D1125" s="8">
        <v>48.62</v>
      </c>
      <c r="E1125" s="8">
        <v>0.02</v>
      </c>
      <c r="F1125" s="8">
        <v>1.1200000000000001</v>
      </c>
      <c r="J1125" s="8">
        <v>5.35</v>
      </c>
      <c r="L1125" s="8">
        <v>35.56</v>
      </c>
      <c r="N1125" s="8">
        <v>2.48</v>
      </c>
      <c r="O1125" s="8">
        <v>0.28000000000000003</v>
      </c>
      <c r="R1125" s="8">
        <v>93.43</v>
      </c>
      <c r="AB1125" s="9">
        <v>5210</v>
      </c>
      <c r="AC1125" s="9">
        <v>72</v>
      </c>
      <c r="AD1125" s="9">
        <v>1730</v>
      </c>
      <c r="AL1125" s="9">
        <v>3</v>
      </c>
      <c r="AM1125" s="9">
        <v>80</v>
      </c>
    </row>
    <row r="1126" spans="1:69">
      <c r="B1126" s="7" t="s">
        <v>317</v>
      </c>
      <c r="D1126" s="8">
        <v>44.77</v>
      </c>
      <c r="E1126" s="8">
        <v>0.01</v>
      </c>
      <c r="F1126" s="8">
        <v>1.33</v>
      </c>
      <c r="J1126" s="8">
        <v>6.66</v>
      </c>
      <c r="L1126" s="8">
        <v>39.520000000000003</v>
      </c>
      <c r="N1126" s="8">
        <v>0.99</v>
      </c>
      <c r="O1126" s="8">
        <v>0.21</v>
      </c>
      <c r="R1126" s="8">
        <v>93.49</v>
      </c>
      <c r="AB1126" s="9">
        <v>2955</v>
      </c>
      <c r="AC1126" s="9">
        <v>87</v>
      </c>
      <c r="AD1126" s="9">
        <v>2510</v>
      </c>
      <c r="AL1126" s="9">
        <v>2</v>
      </c>
      <c r="AM1126" s="9">
        <v>99</v>
      </c>
    </row>
    <row r="1127" spans="1:69">
      <c r="B1127" s="7" t="s">
        <v>316</v>
      </c>
      <c r="D1127" s="8">
        <v>39.49</v>
      </c>
      <c r="E1127" s="8">
        <v>0.01</v>
      </c>
      <c r="F1127" s="8">
        <v>0.15</v>
      </c>
      <c r="J1127" s="8">
        <v>7.69</v>
      </c>
      <c r="L1127" s="8">
        <v>42.92</v>
      </c>
      <c r="N1127" s="8">
        <v>0.38</v>
      </c>
      <c r="O1127" s="8">
        <v>0.13</v>
      </c>
      <c r="R1127" s="8">
        <v>90.77</v>
      </c>
      <c r="AB1127" s="9">
        <v>2085</v>
      </c>
      <c r="AC1127" s="9">
        <v>118</v>
      </c>
      <c r="AD1127" s="9">
        <v>3380</v>
      </c>
      <c r="AL1127" s="9">
        <v>2</v>
      </c>
      <c r="AM1127" s="9">
        <v>50</v>
      </c>
    </row>
    <row r="1128" spans="1:69">
      <c r="B1128" s="7" t="s">
        <v>315</v>
      </c>
      <c r="D1128" s="8">
        <v>41.82</v>
      </c>
      <c r="E1128" s="8">
        <v>0.03</v>
      </c>
      <c r="F1128" s="8">
        <v>1.98</v>
      </c>
      <c r="J1128" s="8">
        <v>7.66</v>
      </c>
      <c r="L1128" s="8">
        <v>37.72</v>
      </c>
      <c r="N1128" s="8">
        <v>2.06</v>
      </c>
      <c r="O1128" s="8">
        <v>0.27</v>
      </c>
      <c r="R1128" s="8">
        <v>91.54</v>
      </c>
      <c r="AB1128" s="9">
        <v>2625</v>
      </c>
      <c r="AC1128" s="9">
        <v>105</v>
      </c>
      <c r="AD1128" s="9">
        <v>2510</v>
      </c>
      <c r="AL1128" s="9">
        <v>2</v>
      </c>
      <c r="AM1128" s="9">
        <v>75</v>
      </c>
    </row>
    <row r="1129" spans="1:69">
      <c r="B1129" s="7" t="s">
        <v>314</v>
      </c>
      <c r="D1129" s="8">
        <v>41.52</v>
      </c>
      <c r="E1129" s="8">
        <v>0.02</v>
      </c>
      <c r="F1129" s="8">
        <v>1.84</v>
      </c>
      <c r="J1129" s="8">
        <v>7.45</v>
      </c>
      <c r="L1129" s="8">
        <v>40</v>
      </c>
      <c r="N1129" s="8">
        <v>1.6</v>
      </c>
      <c r="O1129" s="8">
        <v>0.19</v>
      </c>
      <c r="R1129" s="8">
        <v>92.62</v>
      </c>
      <c r="AB1129" s="9">
        <v>2760</v>
      </c>
      <c r="AC1129" s="9">
        <v>90</v>
      </c>
      <c r="AD1129" s="9">
        <v>2640</v>
      </c>
      <c r="AL1129" s="9">
        <v>5</v>
      </c>
      <c r="AM1129" s="9">
        <v>55</v>
      </c>
    </row>
    <row r="1130" spans="1:69">
      <c r="B1130" s="7" t="s">
        <v>313</v>
      </c>
      <c r="D1130" s="8">
        <v>43.01</v>
      </c>
      <c r="E1130" s="8">
        <v>0.02</v>
      </c>
      <c r="F1130" s="8">
        <v>1.29</v>
      </c>
      <c r="J1130" s="8">
        <v>6.74</v>
      </c>
      <c r="L1130" s="8">
        <v>40.159999999999997</v>
      </c>
      <c r="N1130" s="8">
        <v>0.87</v>
      </c>
      <c r="O1130" s="8">
        <v>0.15</v>
      </c>
      <c r="R1130" s="8">
        <v>92.24</v>
      </c>
      <c r="AB1130" s="9">
        <v>2390</v>
      </c>
      <c r="AC1130" s="9">
        <v>88</v>
      </c>
      <c r="AD1130" s="9">
        <v>2570</v>
      </c>
      <c r="AL1130" s="9">
        <v>2</v>
      </c>
      <c r="AM1130" s="9">
        <v>42</v>
      </c>
    </row>
    <row r="1131" spans="1:69">
      <c r="B1131" s="7" t="s">
        <v>312</v>
      </c>
      <c r="D1131" s="8">
        <v>41.24</v>
      </c>
      <c r="E1131" s="8">
        <v>0.04</v>
      </c>
      <c r="F1131" s="8">
        <v>2.7</v>
      </c>
      <c r="J1131" s="8">
        <v>6.74</v>
      </c>
      <c r="L1131" s="8">
        <v>40.299999999999997</v>
      </c>
      <c r="N1131" s="8">
        <v>1.88</v>
      </c>
      <c r="O1131" s="8">
        <v>0.19</v>
      </c>
      <c r="R1131" s="8">
        <v>93.09</v>
      </c>
      <c r="AB1131" s="9">
        <v>2820</v>
      </c>
      <c r="AC1131" s="9">
        <v>93</v>
      </c>
      <c r="AD1131" s="9">
        <v>2065</v>
      </c>
      <c r="AL1131" s="9">
        <v>4</v>
      </c>
      <c r="AM1131" s="9">
        <v>86</v>
      </c>
    </row>
    <row r="1132" spans="1:69">
      <c r="B1132" s="7" t="s">
        <v>311</v>
      </c>
      <c r="D1132" s="8">
        <v>41.13</v>
      </c>
      <c r="E1132" s="8">
        <v>0.01</v>
      </c>
      <c r="F1132" s="8">
        <v>1.26</v>
      </c>
      <c r="J1132" s="8">
        <v>5.92</v>
      </c>
      <c r="L1132" s="8">
        <v>42.48</v>
      </c>
      <c r="N1132" s="8">
        <v>0.26</v>
      </c>
      <c r="O1132" s="8">
        <v>0.13</v>
      </c>
      <c r="R1132" s="8">
        <v>91.19</v>
      </c>
      <c r="AB1132" s="9">
        <v>2770</v>
      </c>
      <c r="AC1132" s="9">
        <v>99</v>
      </c>
      <c r="AD1132" s="9">
        <v>2415</v>
      </c>
      <c r="AL1132" s="9">
        <v>2</v>
      </c>
      <c r="AM1132" s="9">
        <v>177</v>
      </c>
    </row>
    <row r="1133" spans="1:69">
      <c r="B1133" s="7" t="s">
        <v>310</v>
      </c>
      <c r="D1133" s="8">
        <v>39.49</v>
      </c>
      <c r="E1133" s="8">
        <v>0.01</v>
      </c>
      <c r="F1133" s="8">
        <v>0.33</v>
      </c>
      <c r="J1133" s="8">
        <v>6.84</v>
      </c>
      <c r="L1133" s="8">
        <v>43</v>
      </c>
      <c r="N1133" s="8">
        <v>0.51</v>
      </c>
      <c r="O1133" s="8">
        <v>0.18</v>
      </c>
      <c r="R1133" s="8">
        <v>90.36</v>
      </c>
      <c r="AB1133" s="9">
        <v>2080</v>
      </c>
      <c r="AC1133" s="9">
        <v>119</v>
      </c>
      <c r="AD1133" s="9">
        <v>2785</v>
      </c>
      <c r="AL1133" s="9">
        <v>2</v>
      </c>
      <c r="AM1133" s="9">
        <v>98</v>
      </c>
    </row>
    <row r="1134" spans="1:69">
      <c r="B1134" s="7" t="s">
        <v>309</v>
      </c>
      <c r="D1134" s="8">
        <v>48.14</v>
      </c>
      <c r="E1134" s="8">
        <v>0.25</v>
      </c>
      <c r="F1134" s="8">
        <v>3.19</v>
      </c>
      <c r="J1134" s="8">
        <v>6.85</v>
      </c>
      <c r="L1134" s="8">
        <v>20.8</v>
      </c>
      <c r="N1134" s="8">
        <v>15.47</v>
      </c>
      <c r="O1134" s="8">
        <v>0.52</v>
      </c>
      <c r="R1134" s="8">
        <v>95.22</v>
      </c>
      <c r="AB1134" s="9">
        <v>3470</v>
      </c>
      <c r="AC1134" s="9">
        <v>55</v>
      </c>
      <c r="AD1134" s="9">
        <v>960</v>
      </c>
      <c r="AL1134" s="9">
        <v>20</v>
      </c>
      <c r="AM1134" s="9">
        <v>156</v>
      </c>
    </row>
    <row r="1135" spans="1:69">
      <c r="B1135" s="7" t="s">
        <v>308</v>
      </c>
      <c r="D1135" s="8">
        <v>39.049999999999997</v>
      </c>
      <c r="E1135" s="8">
        <v>0.05</v>
      </c>
      <c r="F1135" s="8">
        <v>1.1399999999999999</v>
      </c>
      <c r="J1135" s="8">
        <v>8.35</v>
      </c>
      <c r="L1135" s="8">
        <v>41.55</v>
      </c>
      <c r="N1135" s="8">
        <v>0.73</v>
      </c>
      <c r="O1135" s="8">
        <v>0.16</v>
      </c>
      <c r="R1135" s="8">
        <v>91.03</v>
      </c>
      <c r="AB1135" s="9">
        <v>2400</v>
      </c>
      <c r="AC1135" s="9">
        <v>109</v>
      </c>
      <c r="AD1135" s="9">
        <v>2925</v>
      </c>
      <c r="AL1135" s="9">
        <v>2</v>
      </c>
      <c r="AM1135" s="9">
        <v>12</v>
      </c>
    </row>
    <row r="1136" spans="1:69">
      <c r="B1136" s="7" t="s">
        <v>307</v>
      </c>
      <c r="D1136" s="8">
        <v>41.37</v>
      </c>
      <c r="E1136" s="8">
        <v>0.12</v>
      </c>
      <c r="F1136" s="8">
        <v>0.77</v>
      </c>
      <c r="J1136" s="8">
        <v>7.35</v>
      </c>
      <c r="L1136" s="8">
        <v>42.4</v>
      </c>
      <c r="N1136" s="8">
        <v>0.69</v>
      </c>
      <c r="O1136" s="8">
        <v>0.18</v>
      </c>
      <c r="R1136" s="8">
        <v>92.88</v>
      </c>
      <c r="AB1136" s="9">
        <v>4000</v>
      </c>
      <c r="AC1136" s="9">
        <v>107</v>
      </c>
      <c r="AD1136" s="9">
        <v>2755</v>
      </c>
      <c r="AL1136" s="9">
        <v>9</v>
      </c>
      <c r="AM1136" s="9">
        <v>75</v>
      </c>
    </row>
    <row r="1137" spans="1:70">
      <c r="B1137" s="7" t="s">
        <v>306</v>
      </c>
      <c r="D1137" s="8">
        <v>41.39</v>
      </c>
      <c r="E1137" s="8">
        <v>0.1</v>
      </c>
      <c r="F1137" s="8">
        <v>3.96</v>
      </c>
      <c r="J1137" s="8">
        <v>8.2100000000000009</v>
      </c>
      <c r="L1137" s="8">
        <v>35.700000000000003</v>
      </c>
      <c r="N1137" s="8">
        <v>3.34</v>
      </c>
      <c r="O1137" s="8">
        <v>0.3</v>
      </c>
      <c r="R1137" s="8">
        <v>93</v>
      </c>
      <c r="AB1137" s="9">
        <v>2555</v>
      </c>
      <c r="AC1137" s="9">
        <v>93</v>
      </c>
      <c r="AD1137" s="9">
        <v>2040</v>
      </c>
      <c r="AL1137" s="9">
        <v>2</v>
      </c>
      <c r="AM1137" s="9">
        <v>8</v>
      </c>
    </row>
    <row r="1138" spans="1:70">
      <c r="B1138" s="7" t="s">
        <v>305</v>
      </c>
      <c r="D1138" s="8">
        <v>41.38</v>
      </c>
      <c r="E1138" s="8">
        <v>7.0000000000000007E-2</v>
      </c>
      <c r="F1138" s="8">
        <v>2.71</v>
      </c>
      <c r="J1138" s="8">
        <v>8.18</v>
      </c>
      <c r="L1138" s="8">
        <v>37.78</v>
      </c>
      <c r="N1138" s="8">
        <v>2.64</v>
      </c>
      <c r="O1138" s="8">
        <v>0.3</v>
      </c>
      <c r="R1138" s="8">
        <v>93.06</v>
      </c>
      <c r="AB1138" s="9">
        <v>2270</v>
      </c>
      <c r="AC1138" s="9">
        <v>98</v>
      </c>
      <c r="AD1138" s="9">
        <v>2560</v>
      </c>
      <c r="AL1138" s="9">
        <v>5</v>
      </c>
      <c r="AM1138" s="9">
        <v>52</v>
      </c>
    </row>
    <row r="1139" spans="1:70">
      <c r="B1139" s="7" t="s">
        <v>304</v>
      </c>
      <c r="D1139" s="8">
        <v>40.299999999999997</v>
      </c>
      <c r="E1139" s="8">
        <v>0.09</v>
      </c>
      <c r="F1139" s="8">
        <v>0.95</v>
      </c>
      <c r="J1139" s="8">
        <v>8.14</v>
      </c>
      <c r="L1139" s="8">
        <v>40.76</v>
      </c>
      <c r="N1139" s="8">
        <v>1.1000000000000001</v>
      </c>
      <c r="O1139" s="8">
        <v>0.18</v>
      </c>
      <c r="R1139" s="8">
        <v>91.52</v>
      </c>
      <c r="AB1139" s="9">
        <v>2125</v>
      </c>
      <c r="AC1139" s="9">
        <v>117</v>
      </c>
      <c r="AD1139" s="9">
        <v>2710</v>
      </c>
      <c r="AL1139" s="9">
        <v>6</v>
      </c>
      <c r="AM1139" s="9">
        <v>93</v>
      </c>
    </row>
    <row r="1140" spans="1:70">
      <c r="B1140" s="7" t="s">
        <v>303</v>
      </c>
      <c r="D1140" s="8">
        <v>40.17</v>
      </c>
      <c r="E1140" s="8">
        <v>0.14000000000000001</v>
      </c>
      <c r="F1140" s="8">
        <v>3.3</v>
      </c>
      <c r="J1140" s="8">
        <v>8.18</v>
      </c>
      <c r="L1140" s="8">
        <v>35.78</v>
      </c>
      <c r="N1140" s="8">
        <v>2.94</v>
      </c>
      <c r="O1140" s="8">
        <v>0.27</v>
      </c>
      <c r="R1140" s="8">
        <v>90.78</v>
      </c>
      <c r="AB1140" s="9">
        <v>2440</v>
      </c>
      <c r="AC1140" s="9">
        <v>102</v>
      </c>
      <c r="AD1140" s="9">
        <v>2520</v>
      </c>
      <c r="AL1140" s="9">
        <v>17</v>
      </c>
      <c r="AM1140" s="9">
        <v>84</v>
      </c>
    </row>
    <row r="1142" spans="1:70">
      <c r="A1142" s="7" t="s">
        <v>302</v>
      </c>
      <c r="B1142" s="7" t="s">
        <v>301</v>
      </c>
      <c r="D1142" s="8">
        <v>43.9</v>
      </c>
      <c r="E1142" s="8">
        <v>7.0000000000000007E-2</v>
      </c>
      <c r="F1142" s="8">
        <v>1.39</v>
      </c>
      <c r="J1142" s="8">
        <v>9.4</v>
      </c>
      <c r="L1142" s="8">
        <v>44.9</v>
      </c>
      <c r="N1142" s="8">
        <v>1.3</v>
      </c>
      <c r="O1142" s="8">
        <v>0.09</v>
      </c>
      <c r="R1142" s="8">
        <v>101.05</v>
      </c>
      <c r="AB1142" s="9">
        <v>1499</v>
      </c>
      <c r="AC1142" s="9">
        <v>113</v>
      </c>
      <c r="AD1142" s="9">
        <v>2468</v>
      </c>
      <c r="AL1142" s="9">
        <v>0.7</v>
      </c>
      <c r="AM1142" s="9">
        <v>3.8</v>
      </c>
      <c r="AN1142" s="9">
        <v>0.8</v>
      </c>
      <c r="BE1142" s="9">
        <v>0.254</v>
      </c>
      <c r="BF1142" s="9">
        <v>0.67</v>
      </c>
      <c r="BH1142" s="9">
        <v>0.33900000000000002</v>
      </c>
      <c r="BI1142" s="9">
        <v>7.6999999999999999E-2</v>
      </c>
      <c r="BJ1142" s="9">
        <v>2.5999999999999999E-2</v>
      </c>
      <c r="BQ1142" s="9">
        <v>0.11799999999999999</v>
      </c>
      <c r="BR1142" s="9">
        <v>1.9E-2</v>
      </c>
    </row>
    <row r="1143" spans="1:70">
      <c r="B1143" s="7" t="s">
        <v>300</v>
      </c>
      <c r="D1143" s="8">
        <v>44.7</v>
      </c>
      <c r="E1143" s="8">
        <v>0.08</v>
      </c>
      <c r="F1143" s="8">
        <v>1.76</v>
      </c>
      <c r="J1143" s="8">
        <v>9.5</v>
      </c>
      <c r="L1143" s="8">
        <v>44</v>
      </c>
      <c r="N1143" s="8">
        <v>0.95</v>
      </c>
      <c r="O1143" s="8">
        <v>0.08</v>
      </c>
      <c r="R1143" s="8">
        <v>101.07</v>
      </c>
      <c r="AB1143" s="9">
        <v>1589</v>
      </c>
      <c r="AC1143" s="9">
        <v>110</v>
      </c>
      <c r="AD1143" s="9">
        <v>2187</v>
      </c>
      <c r="AL1143" s="9">
        <v>0.6</v>
      </c>
      <c r="AM1143" s="9">
        <v>5.5</v>
      </c>
      <c r="AN1143" s="9">
        <v>0.6</v>
      </c>
      <c r="BE1143" s="9">
        <v>0.34100000000000003</v>
      </c>
      <c r="BF1143" s="9">
        <v>0.84</v>
      </c>
      <c r="BH1143" s="9">
        <v>0.35699999999999998</v>
      </c>
      <c r="BI1143" s="9">
        <v>9.9000000000000005E-2</v>
      </c>
      <c r="BJ1143" s="9">
        <v>3.6999999999999998E-2</v>
      </c>
      <c r="BQ1143" s="9">
        <v>8.4000000000000005E-2</v>
      </c>
      <c r="BR1143" s="9">
        <v>1.4E-2</v>
      </c>
    </row>
    <row r="1144" spans="1:70">
      <c r="B1144" s="7" t="s">
        <v>299</v>
      </c>
      <c r="D1144" s="8">
        <v>43.9</v>
      </c>
      <c r="E1144" s="8">
        <v>0.06</v>
      </c>
      <c r="F1144" s="8">
        <v>1.55</v>
      </c>
      <c r="J1144" s="8">
        <v>9.4</v>
      </c>
      <c r="L1144" s="8">
        <v>44.8</v>
      </c>
      <c r="N1144" s="8">
        <v>0.76</v>
      </c>
      <c r="O1144" s="8">
        <v>0.08</v>
      </c>
      <c r="R1144" s="8">
        <v>100.55</v>
      </c>
      <c r="AB1144" s="9">
        <v>1795</v>
      </c>
      <c r="AC1144" s="9">
        <v>113</v>
      </c>
      <c r="AD1144" s="9">
        <v>2374</v>
      </c>
      <c r="AL1144" s="9">
        <v>0.7</v>
      </c>
      <c r="AM1144" s="9">
        <v>3.1</v>
      </c>
      <c r="AN1144" s="9">
        <v>0.5</v>
      </c>
      <c r="BE1144" s="9">
        <v>0.122</v>
      </c>
      <c r="BF1144" s="9">
        <v>0.23899999999999999</v>
      </c>
      <c r="BH1144" s="9">
        <v>0.156</v>
      </c>
      <c r="BI1144" s="9">
        <v>5.5E-2</v>
      </c>
      <c r="BJ1144" s="9">
        <v>2.1000000000000001E-2</v>
      </c>
      <c r="BQ1144" s="9">
        <v>9.1999999999999998E-2</v>
      </c>
      <c r="BR1144" s="9">
        <v>1.9E-2</v>
      </c>
    </row>
    <row r="1145" spans="1:70">
      <c r="B1145" s="7" t="s">
        <v>298</v>
      </c>
      <c r="D1145" s="8">
        <v>45.4</v>
      </c>
      <c r="E1145" s="8">
        <v>0.06</v>
      </c>
      <c r="F1145" s="8">
        <v>2.0499999999999998</v>
      </c>
      <c r="J1145" s="8">
        <v>8.6</v>
      </c>
      <c r="L1145" s="8">
        <v>43</v>
      </c>
      <c r="N1145" s="8">
        <v>1.81</v>
      </c>
      <c r="O1145" s="8">
        <v>0.1</v>
      </c>
      <c r="R1145" s="8">
        <v>101.02</v>
      </c>
      <c r="AB1145" s="9">
        <v>2574</v>
      </c>
      <c r="AC1145" s="9">
        <v>102</v>
      </c>
      <c r="AD1145" s="9">
        <v>2258</v>
      </c>
      <c r="AL1145" s="9">
        <v>0.5</v>
      </c>
      <c r="AM1145" s="9">
        <v>2.4</v>
      </c>
      <c r="AN1145" s="9">
        <v>0.5</v>
      </c>
      <c r="BE1145" s="9">
        <v>4.9000000000000002E-2</v>
      </c>
      <c r="BF1145" s="9">
        <v>0.124</v>
      </c>
      <c r="BH1145" s="9">
        <v>7.4999999999999997E-2</v>
      </c>
      <c r="BI1145" s="9">
        <v>3.4000000000000002E-2</v>
      </c>
      <c r="BJ1145" s="9">
        <v>1.7000000000000001E-2</v>
      </c>
      <c r="BQ1145" s="9">
        <v>9.6000000000000002E-2</v>
      </c>
      <c r="BR1145" s="9">
        <v>1.6E-2</v>
      </c>
    </row>
    <row r="1146" spans="1:70">
      <c r="B1146" s="7" t="s">
        <v>297</v>
      </c>
      <c r="D1146" s="8">
        <v>44.8</v>
      </c>
      <c r="E1146" s="8">
        <v>7.8E-2</v>
      </c>
      <c r="F1146" s="8">
        <v>2.52</v>
      </c>
      <c r="J1146" s="8">
        <v>8.8000000000000007</v>
      </c>
      <c r="L1146" s="8">
        <v>42</v>
      </c>
      <c r="N1146" s="8">
        <v>2.33</v>
      </c>
      <c r="O1146" s="8">
        <v>0.12</v>
      </c>
      <c r="R1146" s="8">
        <v>100.648</v>
      </c>
      <c r="AB1146" s="9">
        <v>2195</v>
      </c>
      <c r="AC1146" s="9">
        <v>101</v>
      </c>
      <c r="AD1146" s="9">
        <v>2223</v>
      </c>
      <c r="AL1146" s="9">
        <v>0.4</v>
      </c>
      <c r="AM1146" s="9">
        <v>3.5</v>
      </c>
      <c r="AN1146" s="9">
        <v>0.9</v>
      </c>
    </row>
    <row r="1147" spans="1:70">
      <c r="B1147" s="7" t="s">
        <v>296</v>
      </c>
      <c r="D1147" s="8">
        <v>44.8</v>
      </c>
      <c r="E1147" s="8">
        <v>0.06</v>
      </c>
      <c r="F1147" s="8">
        <v>1.59</v>
      </c>
      <c r="J1147" s="8">
        <v>9</v>
      </c>
      <c r="L1147" s="8">
        <v>43.4</v>
      </c>
      <c r="N1147" s="8">
        <v>1.73</v>
      </c>
      <c r="O1147" s="8">
        <v>0.08</v>
      </c>
      <c r="R1147" s="8">
        <v>100.66</v>
      </c>
      <c r="AB1147" s="9">
        <v>2321</v>
      </c>
      <c r="AC1147" s="9">
        <v>107</v>
      </c>
      <c r="AD1147" s="9">
        <v>2316</v>
      </c>
      <c r="AL1147" s="9">
        <v>0.6</v>
      </c>
      <c r="AM1147" s="9">
        <v>2.7</v>
      </c>
      <c r="AN1147" s="9">
        <v>0.8</v>
      </c>
      <c r="BE1147" s="9">
        <v>0.39400000000000002</v>
      </c>
      <c r="BF1147" s="9">
        <v>0.39400000000000002</v>
      </c>
      <c r="BH1147" s="9">
        <v>0.49399999999999999</v>
      </c>
      <c r="BI1147" s="9">
        <v>0.1</v>
      </c>
      <c r="BJ1147" s="9">
        <v>3.3000000000000002E-2</v>
      </c>
      <c r="BQ1147" s="9">
        <v>0.14000000000000001</v>
      </c>
      <c r="BR1147" s="9">
        <v>2.3E-2</v>
      </c>
    </row>
    <row r="1148" spans="1:70">
      <c r="B1148" s="7" t="s">
        <v>295</v>
      </c>
      <c r="D1148" s="8">
        <v>45.2</v>
      </c>
      <c r="E1148" s="8">
        <v>0.09</v>
      </c>
      <c r="F1148" s="8">
        <v>2.74</v>
      </c>
      <c r="J1148" s="8">
        <v>8.5</v>
      </c>
      <c r="L1148" s="8">
        <v>40.799999999999997</v>
      </c>
      <c r="N1148" s="8">
        <v>2.94</v>
      </c>
      <c r="O1148" s="8">
        <v>0.14000000000000001</v>
      </c>
      <c r="R1148" s="8">
        <v>100.41</v>
      </c>
      <c r="AB1148" s="9">
        <v>2947</v>
      </c>
      <c r="AC1148" s="9">
        <v>97</v>
      </c>
      <c r="AD1148" s="9">
        <v>2120</v>
      </c>
      <c r="AL1148" s="9">
        <v>0.6</v>
      </c>
      <c r="AM1148" s="9">
        <v>4.3</v>
      </c>
      <c r="AN1148" s="9">
        <v>1.3</v>
      </c>
      <c r="BE1148" s="9">
        <v>0.20499999999999999</v>
      </c>
      <c r="BF1148" s="9">
        <v>0.502</v>
      </c>
      <c r="BH1148" s="9">
        <v>0.38800000000000001</v>
      </c>
      <c r="BI1148" s="9">
        <v>0.16300000000000001</v>
      </c>
      <c r="BJ1148" s="9">
        <v>6.6000000000000003E-2</v>
      </c>
      <c r="BQ1148" s="9">
        <v>0.26400000000000001</v>
      </c>
      <c r="BR1148" s="9">
        <v>4.1000000000000002E-2</v>
      </c>
    </row>
    <row r="1149" spans="1:70">
      <c r="B1149" s="7" t="s">
        <v>294</v>
      </c>
      <c r="D1149" s="8">
        <v>45.4</v>
      </c>
      <c r="E1149" s="8">
        <v>0.06</v>
      </c>
      <c r="F1149" s="8">
        <v>1.58</v>
      </c>
      <c r="J1149" s="8">
        <v>8.9</v>
      </c>
      <c r="L1149" s="8">
        <v>42.9</v>
      </c>
      <c r="N1149" s="8">
        <v>1.96</v>
      </c>
      <c r="O1149" s="8">
        <v>0.11</v>
      </c>
      <c r="R1149" s="8">
        <v>100.91</v>
      </c>
      <c r="AB1149" s="9">
        <v>2503</v>
      </c>
      <c r="AC1149" s="9">
        <v>103</v>
      </c>
      <c r="AD1149" s="9">
        <v>2238</v>
      </c>
      <c r="AL1149" s="9">
        <v>0.5</v>
      </c>
      <c r="AM1149" s="9">
        <v>3.5</v>
      </c>
      <c r="AN1149" s="9">
        <v>0.8</v>
      </c>
      <c r="BE1149" s="9">
        <v>0.192</v>
      </c>
      <c r="BF1149" s="9">
        <v>0.34300000000000003</v>
      </c>
      <c r="BH1149" s="9">
        <v>0.19800000000000001</v>
      </c>
      <c r="BI1149" s="9">
        <v>0.08</v>
      </c>
      <c r="BJ1149" s="9">
        <v>2.7E-2</v>
      </c>
      <c r="BQ1149" s="9">
        <v>0.13</v>
      </c>
      <c r="BR1149" s="9">
        <v>2.1999999999999999E-2</v>
      </c>
    </row>
    <row r="1150" spans="1:70">
      <c r="B1150" s="7" t="s">
        <v>293</v>
      </c>
      <c r="D1150" s="8">
        <v>44.6</v>
      </c>
      <c r="E1150" s="8">
        <v>7.0000000000000007E-2</v>
      </c>
      <c r="F1150" s="8">
        <v>1.33</v>
      </c>
      <c r="J1150" s="8">
        <v>8.9</v>
      </c>
      <c r="L1150" s="8">
        <v>44.9</v>
      </c>
      <c r="N1150" s="8">
        <v>0.72</v>
      </c>
      <c r="O1150" s="8">
        <v>0.06</v>
      </c>
      <c r="R1150" s="8">
        <v>100.58</v>
      </c>
      <c r="AB1150" s="9">
        <v>2398</v>
      </c>
      <c r="AC1150" s="9">
        <v>110</v>
      </c>
      <c r="AD1150" s="9">
        <v>2317</v>
      </c>
      <c r="AL1150" s="9">
        <v>0.5</v>
      </c>
      <c r="AM1150" s="9">
        <v>2</v>
      </c>
      <c r="AN1150" s="9">
        <v>0.4</v>
      </c>
    </row>
    <row r="1151" spans="1:70">
      <c r="B1151" s="7" t="s">
        <v>292</v>
      </c>
      <c r="D1151" s="8">
        <v>45</v>
      </c>
      <c r="E1151" s="8">
        <v>0.08</v>
      </c>
      <c r="F1151" s="8">
        <v>2.58</v>
      </c>
      <c r="J1151" s="8">
        <v>9.1</v>
      </c>
      <c r="L1151" s="8">
        <v>41.4</v>
      </c>
      <c r="N1151" s="8">
        <v>2.65</v>
      </c>
      <c r="O1151" s="8">
        <v>0.122</v>
      </c>
      <c r="R1151" s="8">
        <v>100.93199999999999</v>
      </c>
      <c r="AB1151" s="9">
        <v>2427</v>
      </c>
      <c r="AC1151" s="9">
        <v>102</v>
      </c>
      <c r="AD1151" s="9">
        <v>2161</v>
      </c>
      <c r="AL1151" s="9">
        <v>0.7</v>
      </c>
      <c r="AM1151" s="9">
        <v>3.4</v>
      </c>
      <c r="AN1151" s="9">
        <v>2</v>
      </c>
      <c r="BE1151" s="9">
        <v>9.7000000000000003E-2</v>
      </c>
      <c r="BF1151" s="9">
        <v>0.154</v>
      </c>
      <c r="BH1151" s="9">
        <v>0.16600000000000001</v>
      </c>
      <c r="BI1151" s="9">
        <v>9.0999999999999998E-2</v>
      </c>
      <c r="BJ1151" s="9">
        <v>3.5000000000000003E-2</v>
      </c>
      <c r="BQ1151" s="9">
        <v>0.159</v>
      </c>
      <c r="BR1151" s="9">
        <v>2.5000000000000001E-2</v>
      </c>
    </row>
    <row r="1152" spans="1:70">
      <c r="B1152" s="7" t="s">
        <v>291</v>
      </c>
      <c r="D1152" s="8">
        <v>45.2</v>
      </c>
      <c r="E1152" s="8">
        <v>9.4E-2</v>
      </c>
      <c r="F1152" s="8">
        <v>2.65</v>
      </c>
      <c r="J1152" s="8">
        <v>8.9</v>
      </c>
      <c r="L1152" s="8">
        <v>40.9</v>
      </c>
      <c r="N1152" s="8">
        <v>2.8</v>
      </c>
      <c r="O1152" s="8">
        <v>0.11600000000000001</v>
      </c>
      <c r="R1152" s="8">
        <v>100.66</v>
      </c>
      <c r="AB1152" s="9">
        <v>2427</v>
      </c>
      <c r="AC1152" s="9">
        <v>100</v>
      </c>
      <c r="AD1152" s="9">
        <v>2136</v>
      </c>
      <c r="AL1152" s="9">
        <v>0.8</v>
      </c>
      <c r="AM1152" s="9">
        <v>4.0999999999999996</v>
      </c>
      <c r="AN1152" s="9">
        <v>1.4</v>
      </c>
    </row>
    <row r="1153" spans="1:70">
      <c r="B1153" s="7" t="s">
        <v>290</v>
      </c>
      <c r="D1153" s="8">
        <v>44.2</v>
      </c>
      <c r="E1153" s="8">
        <v>0.08</v>
      </c>
      <c r="F1153" s="8">
        <v>1.8</v>
      </c>
      <c r="J1153" s="8">
        <v>8.9</v>
      </c>
      <c r="L1153" s="8">
        <v>43.9</v>
      </c>
      <c r="N1153" s="8">
        <v>1.86</v>
      </c>
      <c r="O1153" s="8">
        <v>0.107</v>
      </c>
      <c r="R1153" s="8">
        <v>100.84700000000001</v>
      </c>
      <c r="AB1153" s="9">
        <v>1713</v>
      </c>
      <c r="AC1153" s="9">
        <v>107</v>
      </c>
      <c r="AD1153" s="9">
        <v>2380</v>
      </c>
      <c r="AL1153" s="9">
        <v>0.3</v>
      </c>
      <c r="AM1153" s="9">
        <v>3.6</v>
      </c>
      <c r="AN1153" s="9">
        <v>1.1000000000000001</v>
      </c>
    </row>
    <row r="1154" spans="1:70">
      <c r="B1154" s="7" t="s">
        <v>289</v>
      </c>
      <c r="D1154" s="8">
        <v>45</v>
      </c>
      <c r="E1154" s="8">
        <v>8.5000000000000006E-2</v>
      </c>
      <c r="F1154" s="8">
        <v>1.97</v>
      </c>
      <c r="J1154" s="8">
        <v>8.6</v>
      </c>
      <c r="L1154" s="8">
        <v>41.9</v>
      </c>
      <c r="N1154" s="8">
        <v>2.4700000000000002</v>
      </c>
      <c r="O1154" s="8">
        <v>0.11</v>
      </c>
      <c r="R1154" s="8">
        <v>100.13500000000001</v>
      </c>
      <c r="AB1154" s="9">
        <v>2772</v>
      </c>
      <c r="AC1154" s="9">
        <v>99</v>
      </c>
      <c r="AD1154" s="9">
        <v>2207</v>
      </c>
      <c r="AL1154" s="9">
        <v>0.7</v>
      </c>
      <c r="AM1154" s="9">
        <v>4.0999999999999996</v>
      </c>
      <c r="AN1154" s="9">
        <v>0.4</v>
      </c>
    </row>
    <row r="1155" spans="1:70">
      <c r="B1155" s="7" t="s">
        <v>288</v>
      </c>
      <c r="D1155" s="8">
        <v>45</v>
      </c>
      <c r="E1155" s="8">
        <v>0.06</v>
      </c>
      <c r="F1155" s="8">
        <v>1.71</v>
      </c>
      <c r="J1155" s="8">
        <v>8.8000000000000007</v>
      </c>
      <c r="L1155" s="8">
        <v>43.6</v>
      </c>
      <c r="N1155" s="8">
        <v>1.32</v>
      </c>
      <c r="O1155" s="8">
        <v>0.14000000000000001</v>
      </c>
      <c r="R1155" s="8">
        <v>100.63</v>
      </c>
      <c r="AB1155" s="9">
        <v>2395</v>
      </c>
      <c r="AC1155" s="9">
        <v>106</v>
      </c>
      <c r="AD1155" s="9">
        <v>2287</v>
      </c>
      <c r="AL1155" s="9">
        <v>0.2</v>
      </c>
      <c r="AM1155" s="9">
        <v>4.0999999999999996</v>
      </c>
      <c r="AN1155" s="9">
        <v>0.5</v>
      </c>
      <c r="BE1155" s="9">
        <v>0.32900000000000001</v>
      </c>
      <c r="BF1155" s="9">
        <v>0.47</v>
      </c>
      <c r="BH1155" s="9">
        <v>0.20499999999999999</v>
      </c>
      <c r="BI1155" s="9">
        <v>5.8000000000000003E-2</v>
      </c>
      <c r="BJ1155" s="9">
        <v>2.1000000000000001E-2</v>
      </c>
      <c r="BQ1155" s="9">
        <v>7.1999999999999995E-2</v>
      </c>
      <c r="BR1155" s="9">
        <v>1.2E-2</v>
      </c>
    </row>
    <row r="1156" spans="1:70">
      <c r="B1156" s="7" t="s">
        <v>287</v>
      </c>
      <c r="D1156" s="8">
        <v>44.6</v>
      </c>
      <c r="E1156" s="8">
        <v>0.06</v>
      </c>
      <c r="F1156" s="8">
        <v>1.65</v>
      </c>
      <c r="J1156" s="8">
        <v>8.8000000000000007</v>
      </c>
      <c r="L1156" s="8">
        <v>42.9</v>
      </c>
      <c r="N1156" s="8">
        <v>2.52</v>
      </c>
      <c r="O1156" s="8">
        <v>0.1</v>
      </c>
      <c r="R1156" s="8">
        <v>100.63</v>
      </c>
      <c r="AB1156" s="9">
        <v>2908</v>
      </c>
      <c r="AC1156" s="9">
        <v>102</v>
      </c>
      <c r="AD1156" s="9">
        <v>2283</v>
      </c>
      <c r="AL1156" s="9">
        <v>0.3</v>
      </c>
      <c r="AM1156" s="9">
        <v>5.5</v>
      </c>
      <c r="AN1156" s="9">
        <v>0.3</v>
      </c>
    </row>
    <row r="1157" spans="1:70">
      <c r="B1157" s="7" t="s">
        <v>286</v>
      </c>
      <c r="D1157" s="8">
        <v>44.4</v>
      </c>
      <c r="E1157" s="8">
        <v>8.5999999999999993E-2</v>
      </c>
      <c r="F1157" s="8">
        <v>2.13</v>
      </c>
      <c r="J1157" s="8">
        <v>8.4</v>
      </c>
      <c r="L1157" s="8">
        <v>43.5</v>
      </c>
      <c r="N1157" s="8">
        <v>1.85</v>
      </c>
      <c r="O1157" s="8">
        <v>0.13</v>
      </c>
      <c r="R1157" s="8">
        <v>100.49599999999998</v>
      </c>
      <c r="AB1157" s="9">
        <v>2563</v>
      </c>
      <c r="AC1157" s="9">
        <v>103</v>
      </c>
      <c r="AD1157" s="9">
        <v>2322</v>
      </c>
      <c r="AL1157" s="9">
        <v>0.1</v>
      </c>
      <c r="AM1157" s="9">
        <v>4.3</v>
      </c>
      <c r="AN1157" s="9">
        <v>1.3</v>
      </c>
      <c r="BE1157" s="9">
        <v>8.7999999999999995E-2</v>
      </c>
      <c r="BF1157" s="9">
        <v>0.24099999999999999</v>
      </c>
      <c r="BH1157" s="9">
        <v>0.246</v>
      </c>
      <c r="BI1157" s="9">
        <v>0.107</v>
      </c>
      <c r="BJ1157" s="9">
        <v>4.4999999999999998E-2</v>
      </c>
      <c r="BQ1157" s="9">
        <v>0.14699999999999999</v>
      </c>
      <c r="BR1157" s="9">
        <v>2.4E-2</v>
      </c>
    </row>
    <row r="1158" spans="1:70">
      <c r="B1158" s="7" t="s">
        <v>285</v>
      </c>
      <c r="D1158" s="8">
        <v>44.9</v>
      </c>
      <c r="E1158" s="8">
        <v>0.1</v>
      </c>
      <c r="F1158" s="8">
        <v>2.84</v>
      </c>
      <c r="J1158" s="8">
        <v>8.8000000000000007</v>
      </c>
      <c r="L1158" s="8">
        <v>40.799999999999997</v>
      </c>
      <c r="N1158" s="8">
        <v>2.94</v>
      </c>
      <c r="O1158" s="8">
        <v>0.15</v>
      </c>
      <c r="R1158" s="8">
        <v>100.53</v>
      </c>
      <c r="AB1158" s="9">
        <v>2498</v>
      </c>
      <c r="AC1158" s="9">
        <v>99</v>
      </c>
      <c r="AD1158" s="9">
        <v>2117</v>
      </c>
      <c r="AL1158" s="9">
        <v>0.4</v>
      </c>
      <c r="AM1158" s="9">
        <v>4.4000000000000004</v>
      </c>
      <c r="AN1158" s="9">
        <v>1.8</v>
      </c>
      <c r="BE1158" s="9">
        <v>0.22900000000000001</v>
      </c>
      <c r="BF1158" s="9">
        <v>0.7</v>
      </c>
      <c r="BH1158" s="9">
        <v>0.47299999999999998</v>
      </c>
      <c r="BI1158" s="9">
        <v>0.159</v>
      </c>
      <c r="BJ1158" s="9">
        <v>6.3E-2</v>
      </c>
      <c r="BQ1158" s="9">
        <v>0.25</v>
      </c>
      <c r="BR1158" s="9">
        <v>3.7999999999999999E-2</v>
      </c>
    </row>
    <row r="1159" spans="1:70">
      <c r="B1159" s="7" t="s">
        <v>284</v>
      </c>
      <c r="D1159" s="8">
        <v>45.3</v>
      </c>
      <c r="E1159" s="8">
        <v>0.06</v>
      </c>
      <c r="F1159" s="8">
        <v>2.4300000000000002</v>
      </c>
      <c r="J1159" s="8">
        <v>8.1999999999999993</v>
      </c>
      <c r="L1159" s="8">
        <v>41.8</v>
      </c>
      <c r="N1159" s="8">
        <v>2.4700000000000002</v>
      </c>
      <c r="O1159" s="8">
        <v>0.08</v>
      </c>
      <c r="R1159" s="8">
        <v>100.34</v>
      </c>
      <c r="AB1159" s="9">
        <v>3178</v>
      </c>
      <c r="AC1159" s="9">
        <v>103</v>
      </c>
      <c r="AD1159" s="9">
        <v>2184</v>
      </c>
      <c r="AL1159" s="9">
        <v>0.3</v>
      </c>
      <c r="AM1159" s="9">
        <v>3.8</v>
      </c>
      <c r="AN1159" s="9">
        <v>1.4</v>
      </c>
      <c r="BE1159" s="9">
        <v>0.20100000000000001</v>
      </c>
      <c r="BF1159" s="9">
        <v>0.45800000000000002</v>
      </c>
      <c r="BH1159" s="9">
        <v>0.314</v>
      </c>
      <c r="BI1159" s="9">
        <v>0.122</v>
      </c>
      <c r="BJ1159" s="9">
        <v>0.05</v>
      </c>
      <c r="BQ1159" s="9">
        <v>0.17</v>
      </c>
      <c r="BR1159" s="9">
        <v>0.26</v>
      </c>
    </row>
    <row r="1160" spans="1:70">
      <c r="B1160" s="7" t="s">
        <v>283</v>
      </c>
      <c r="D1160" s="8">
        <v>41.1</v>
      </c>
      <c r="E1160" s="8">
        <v>0.04</v>
      </c>
      <c r="F1160" s="8">
        <v>0.3</v>
      </c>
      <c r="J1160" s="8">
        <v>8.6</v>
      </c>
      <c r="L1160" s="8">
        <v>49.7</v>
      </c>
      <c r="N1160" s="8">
        <v>0.36</v>
      </c>
      <c r="O1160" s="8">
        <v>7.0000000000000007E-2</v>
      </c>
      <c r="R1160" s="8">
        <v>100.17</v>
      </c>
      <c r="AB1160" s="9">
        <v>2738</v>
      </c>
      <c r="AC1160" s="9">
        <v>121</v>
      </c>
      <c r="AD1160" s="9">
        <v>2694</v>
      </c>
      <c r="AL1160" s="9">
        <v>0.2</v>
      </c>
      <c r="AM1160" s="9">
        <v>5.2</v>
      </c>
      <c r="AN1160" s="9">
        <v>0.2</v>
      </c>
      <c r="BE1160" s="9">
        <v>0.70899999999999996</v>
      </c>
      <c r="BF1160" s="9">
        <v>1.08</v>
      </c>
      <c r="BH1160" s="9">
        <v>0.31900000000000001</v>
      </c>
      <c r="BI1160" s="9">
        <v>5.6000000000000001E-2</v>
      </c>
      <c r="BJ1160" s="9">
        <v>1.7000000000000001E-2</v>
      </c>
      <c r="BQ1160" s="9">
        <v>3.2000000000000001E-2</v>
      </c>
      <c r="BR1160" s="9">
        <v>6.0000000000000001E-3</v>
      </c>
    </row>
    <row r="1162" spans="1:70">
      <c r="A1162" s="7" t="s">
        <v>282</v>
      </c>
      <c r="B1162" s="7" t="s">
        <v>281</v>
      </c>
      <c r="D1162" s="8">
        <v>43.638823031884101</v>
      </c>
      <c r="E1162" s="8">
        <v>9.0763369570483598E-3</v>
      </c>
      <c r="F1162" s="8">
        <v>1.144721325063</v>
      </c>
      <c r="J1162" s="8">
        <v>6.7277587006626796</v>
      </c>
      <c r="L1162" s="8">
        <v>46.886007982981702</v>
      </c>
      <c r="N1162" s="8">
        <v>0.102510247998853</v>
      </c>
      <c r="O1162" s="8">
        <v>2.3557137649577099E-2</v>
      </c>
      <c r="R1162" s="8">
        <v>98.532454763196966</v>
      </c>
    </row>
    <row r="1163" spans="1:70">
      <c r="B1163" s="7" t="s">
        <v>280</v>
      </c>
      <c r="D1163" s="8">
        <v>43.817079280816003</v>
      </c>
      <c r="E1163" s="8">
        <v>3.0688744927187001E-3</v>
      </c>
      <c r="F1163" s="8">
        <v>0.26520307196822401</v>
      </c>
      <c r="J1163" s="8">
        <v>6.0069038518550402</v>
      </c>
      <c r="L1163" s="8">
        <v>49.274622702940498</v>
      </c>
      <c r="N1163" s="8">
        <v>7.8308615361655301E-2</v>
      </c>
      <c r="O1163" s="8">
        <v>2.4232781376820299E-2</v>
      </c>
      <c r="R1163" s="8">
        <v>99.469419178810966</v>
      </c>
    </row>
    <row r="1164" spans="1:70">
      <c r="B1164" s="7" t="s">
        <v>279</v>
      </c>
      <c r="D1164" s="8">
        <v>41.625005661923701</v>
      </c>
      <c r="E1164" s="8">
        <v>1.54013196419983E-2</v>
      </c>
      <c r="F1164" s="8">
        <v>0.84674520409250897</v>
      </c>
      <c r="J1164" s="8">
        <v>5.8936637621175203</v>
      </c>
      <c r="L1164" s="8">
        <v>49.079000452544399</v>
      </c>
      <c r="N1164" s="8">
        <v>0.72298560221743302</v>
      </c>
      <c r="O1164" s="8">
        <v>5.6561441626711798E-2</v>
      </c>
      <c r="R1164" s="8">
        <v>98.239363444164269</v>
      </c>
    </row>
    <row r="1165" spans="1:70">
      <c r="B1165" s="7" t="s">
        <v>278</v>
      </c>
      <c r="D1165" s="8">
        <v>43.268122683837902</v>
      </c>
      <c r="E1165" s="8">
        <v>5.8654540898982303E-3</v>
      </c>
      <c r="F1165" s="8">
        <v>0.49962092032710598</v>
      </c>
      <c r="J1165" s="8">
        <v>6.9616675016878897</v>
      </c>
      <c r="L1165" s="8">
        <v>48.251049073140102</v>
      </c>
      <c r="N1165" s="8">
        <v>0.210828958046093</v>
      </c>
      <c r="O1165" s="8">
        <v>3.06421530224039E-2</v>
      </c>
      <c r="R1165" s="8">
        <v>99.227796744151362</v>
      </c>
    </row>
    <row r="1166" spans="1:70">
      <c r="B1166" s="7" t="s">
        <v>277</v>
      </c>
      <c r="D1166" s="8">
        <v>42.8359155361752</v>
      </c>
      <c r="E1166" s="8">
        <v>3.7057653659385201E-3</v>
      </c>
      <c r="F1166" s="8">
        <v>0.28527921937484901</v>
      </c>
      <c r="J1166" s="8">
        <v>6.5027499308683998</v>
      </c>
      <c r="L1166" s="8">
        <v>49.5098079238333</v>
      </c>
      <c r="N1166" s="8">
        <v>0.12791802239384101</v>
      </c>
      <c r="O1166" s="8">
        <v>2.7654969486780801E-2</v>
      </c>
      <c r="R1166" s="8">
        <v>99.293031367498287</v>
      </c>
    </row>
    <row r="1167" spans="1:70">
      <c r="B1167" s="7" t="s">
        <v>276</v>
      </c>
      <c r="D1167" s="8">
        <v>44.251060988741699</v>
      </c>
      <c r="E1167" s="8">
        <v>7.4075735838400299E-3</v>
      </c>
      <c r="F1167" s="8">
        <v>0.66564051950515801</v>
      </c>
      <c r="J1167" s="8">
        <v>6.7841574896810002</v>
      </c>
      <c r="L1167" s="8">
        <v>47.2225672045927</v>
      </c>
      <c r="N1167" s="8">
        <v>0.235676436772977</v>
      </c>
      <c r="O1167" s="8">
        <v>3.0302867401137398E-2</v>
      </c>
      <c r="R1167" s="8">
        <v>99.196813080278531</v>
      </c>
    </row>
    <row r="1168" spans="1:70">
      <c r="B1168" s="7" t="s">
        <v>275</v>
      </c>
      <c r="D1168" s="8">
        <v>42.515378663204601</v>
      </c>
      <c r="E1168" s="8">
        <v>7.5095199437563102E-3</v>
      </c>
      <c r="F1168" s="8">
        <v>0.90422748223919003</v>
      </c>
      <c r="J1168" s="8">
        <v>6.6148733910761397</v>
      </c>
      <c r="L1168" s="8">
        <v>48.462527162263498</v>
      </c>
      <c r="N1168" s="8">
        <v>0.115630149744144</v>
      </c>
      <c r="O1168" s="8">
        <v>2.61646851912496E-2</v>
      </c>
      <c r="R1168" s="8">
        <v>98.646311053662586</v>
      </c>
    </row>
    <row r="1169" spans="2:18">
      <c r="B1169" s="7" t="s">
        <v>274</v>
      </c>
      <c r="D1169" s="8">
        <v>42.767443426236802</v>
      </c>
      <c r="E1169" s="8">
        <v>5.4458533774185197E-3</v>
      </c>
      <c r="F1169" s="8">
        <v>0.45431162725573199</v>
      </c>
      <c r="J1169" s="8">
        <v>6.6961514795101698</v>
      </c>
      <c r="L1169" s="8">
        <v>48.967585256991804</v>
      </c>
      <c r="N1169" s="8">
        <v>0.17688508113812401</v>
      </c>
      <c r="O1169" s="8">
        <v>2.96818109824631E-2</v>
      </c>
      <c r="R1169" s="8">
        <v>99.097504535492504</v>
      </c>
    </row>
    <row r="1170" spans="2:18">
      <c r="B1170" s="7" t="s">
        <v>273</v>
      </c>
      <c r="D1170" s="8">
        <v>44.798042680767097</v>
      </c>
      <c r="E1170" s="8">
        <v>5.3752922197971998E-3</v>
      </c>
      <c r="F1170" s="8">
        <v>0.496558031248794</v>
      </c>
      <c r="J1170" s="8">
        <v>6.4663331865829301</v>
      </c>
      <c r="L1170" s="8">
        <v>47.410061708699402</v>
      </c>
      <c r="N1170" s="8">
        <v>0.108582992516827</v>
      </c>
      <c r="O1170" s="8">
        <v>2.3780629592839699E-2</v>
      </c>
      <c r="R1170" s="8">
        <v>99.308734521627684</v>
      </c>
    </row>
    <row r="1171" spans="2:18">
      <c r="B1171" s="7" t="s">
        <v>272</v>
      </c>
      <c r="D1171" s="8">
        <v>41.530247532715599</v>
      </c>
      <c r="E1171" s="8">
        <v>8.7203221732028505E-3</v>
      </c>
      <c r="F1171" s="8">
        <v>1.49814896409758</v>
      </c>
      <c r="J1171" s="8">
        <v>6.8983099795681104</v>
      </c>
      <c r="L1171" s="8">
        <v>48.496119285401399</v>
      </c>
      <c r="N1171" s="8">
        <v>8.1500255168080002E-2</v>
      </c>
      <c r="O1171" s="8">
        <v>2.50779001888587E-2</v>
      </c>
      <c r="R1171" s="8">
        <v>98.538124239312822</v>
      </c>
    </row>
    <row r="1172" spans="2:18">
      <c r="B1172" s="7" t="s">
        <v>271</v>
      </c>
      <c r="D1172" s="8">
        <v>43.289206629417201</v>
      </c>
      <c r="E1172" s="8">
        <v>1.20650880557059E-2</v>
      </c>
      <c r="F1172" s="8">
        <v>1.4999591529699801</v>
      </c>
      <c r="J1172" s="8">
        <v>6.6390049061453196</v>
      </c>
      <c r="L1172" s="8">
        <v>46.774455677184498</v>
      </c>
      <c r="N1172" s="8">
        <v>0.25551493638099998</v>
      </c>
      <c r="O1172" s="8">
        <v>3.10482484673557E-2</v>
      </c>
      <c r="R1172" s="8">
        <v>98.501254638621049</v>
      </c>
    </row>
    <row r="1173" spans="2:18">
      <c r="B1173" s="7" t="s">
        <v>270</v>
      </c>
      <c r="D1173" s="8">
        <v>43.050808017227403</v>
      </c>
      <c r="E1173" s="8">
        <v>4.8763872930190303E-3</v>
      </c>
      <c r="F1173" s="8">
        <v>0.56331792363779798</v>
      </c>
      <c r="J1173" s="8">
        <v>6.2522389159216196</v>
      </c>
      <c r="L1173" s="8">
        <v>49.055526247061898</v>
      </c>
      <c r="N1173" s="8">
        <v>7.2045040607128394E-2</v>
      </c>
      <c r="O1173" s="8">
        <v>2.4153927095015099E-2</v>
      </c>
      <c r="R1173" s="8">
        <v>99.022966458843911</v>
      </c>
    </row>
    <row r="1174" spans="2:18">
      <c r="B1174" s="7" t="s">
        <v>269</v>
      </c>
      <c r="D1174" s="8">
        <v>44.605719660364997</v>
      </c>
      <c r="E1174" s="8">
        <v>8.9917774279692705E-3</v>
      </c>
      <c r="F1174" s="8">
        <v>0.70503943138760905</v>
      </c>
      <c r="J1174" s="8">
        <v>6.56356374884703</v>
      </c>
      <c r="L1174" s="8">
        <v>46.760500504639502</v>
      </c>
      <c r="N1174" s="8">
        <v>0.269282563798389</v>
      </c>
      <c r="O1174" s="8">
        <v>3.1185438816343499E-2</v>
      </c>
      <c r="R1174" s="8">
        <v>98.944283125281828</v>
      </c>
    </row>
    <row r="1175" spans="2:18">
      <c r="B1175" s="7" t="s">
        <v>268</v>
      </c>
      <c r="D1175" s="8">
        <v>42.559949802657101</v>
      </c>
      <c r="E1175" s="8">
        <v>6.1403885029972499E-3</v>
      </c>
      <c r="F1175" s="8">
        <v>0.74990091607793097</v>
      </c>
      <c r="J1175" s="8">
        <v>5.6070011682381402</v>
      </c>
      <c r="L1175" s="8">
        <v>49.695705893545103</v>
      </c>
      <c r="N1175" s="8">
        <v>6.4398353809109798E-2</v>
      </c>
      <c r="O1175" s="8">
        <v>2.41287915805957E-2</v>
      </c>
      <c r="R1175" s="8">
        <v>98.707225314411005</v>
      </c>
    </row>
    <row r="1176" spans="2:18">
      <c r="B1176" s="7" t="s">
        <v>267</v>
      </c>
      <c r="D1176" s="8">
        <v>43.548151593887397</v>
      </c>
      <c r="E1176" s="8">
        <v>2.7090115408421301E-3</v>
      </c>
      <c r="F1176" s="8">
        <v>0.236450022113286</v>
      </c>
      <c r="J1176" s="8">
        <v>5.9952653611295199</v>
      </c>
      <c r="L1176" s="8">
        <v>49.601367744267698</v>
      </c>
      <c r="N1176" s="8">
        <v>7.1471219276000503E-2</v>
      </c>
      <c r="O1176" s="8">
        <v>2.43227471147895E-2</v>
      </c>
      <c r="R1176" s="8">
        <v>99.479737699329547</v>
      </c>
    </row>
    <row r="1177" spans="2:18">
      <c r="B1177" s="7" t="s">
        <v>266</v>
      </c>
      <c r="D1177" s="8">
        <v>44.207655615934002</v>
      </c>
      <c r="E1177" s="8">
        <v>9.0584394539805595E-3</v>
      </c>
      <c r="F1177" s="8">
        <v>0.91109492522236402</v>
      </c>
      <c r="J1177" s="8">
        <v>6.40820533321879</v>
      </c>
      <c r="L1177" s="8">
        <v>47.075286981723401</v>
      </c>
      <c r="N1177" s="8">
        <v>0.21850405537208301</v>
      </c>
      <c r="O1177" s="8">
        <v>2.9030071899042002E-2</v>
      </c>
      <c r="R1177" s="8">
        <v>98.85883542282366</v>
      </c>
    </row>
    <row r="1178" spans="2:18">
      <c r="B1178" s="7" t="s">
        <v>265</v>
      </c>
      <c r="D1178" s="8">
        <v>43.400902936945798</v>
      </c>
      <c r="E1178" s="8">
        <v>4.1114451017253903E-3</v>
      </c>
      <c r="F1178" s="8">
        <v>0.427250548215449</v>
      </c>
      <c r="J1178" s="8">
        <v>6.1857634199026004</v>
      </c>
      <c r="L1178" s="8">
        <v>49.080490314419599</v>
      </c>
      <c r="N1178" s="8">
        <v>7.5532655212831104E-2</v>
      </c>
      <c r="O1178" s="8">
        <v>2.4179610656379202E-2</v>
      </c>
      <c r="R1178" s="8">
        <v>99.1982309304544</v>
      </c>
    </row>
    <row r="1179" spans="2:18">
      <c r="B1179" s="7" t="s">
        <v>264</v>
      </c>
      <c r="D1179" s="8">
        <v>42.642583067875201</v>
      </c>
      <c r="E1179" s="8">
        <v>9.1684781885260497E-3</v>
      </c>
      <c r="F1179" s="8">
        <v>1.2233803801073599</v>
      </c>
      <c r="J1179" s="8">
        <v>6.4106067175615298</v>
      </c>
      <c r="L1179" s="8">
        <v>47.939249876433202</v>
      </c>
      <c r="N1179" s="8">
        <v>8.1790829188838204E-2</v>
      </c>
      <c r="O1179" s="8">
        <v>2.3740520603461799E-2</v>
      </c>
      <c r="R1179" s="8">
        <v>98.330519869958124</v>
      </c>
    </row>
    <row r="1180" spans="2:18">
      <c r="B1180" s="7" t="s">
        <v>263</v>
      </c>
      <c r="D1180" s="8">
        <v>41.903191947906699</v>
      </c>
      <c r="E1180" s="8">
        <v>8.2329413589627507E-3</v>
      </c>
      <c r="F1180" s="8">
        <v>1.01489541933466</v>
      </c>
      <c r="J1180" s="8">
        <v>6.6688455961903896</v>
      </c>
      <c r="L1180" s="8">
        <v>48.555495328510503</v>
      </c>
      <c r="N1180" s="8">
        <v>6.4139930043786098E-2</v>
      </c>
      <c r="O1180" s="8">
        <v>2.3973262941670799E-2</v>
      </c>
      <c r="R1180" s="8">
        <v>98.238774426286668</v>
      </c>
    </row>
    <row r="1181" spans="2:18">
      <c r="B1181" s="7" t="s">
        <v>262</v>
      </c>
      <c r="D1181" s="8">
        <v>42.339759220134603</v>
      </c>
      <c r="E1181" s="8">
        <v>3.4872626497872601E-3</v>
      </c>
      <c r="F1181" s="8">
        <v>0.38013289585642701</v>
      </c>
      <c r="J1181" s="8">
        <v>6.8980390011495096</v>
      </c>
      <c r="L1181" s="8">
        <v>49.412094123871697</v>
      </c>
      <c r="N1181" s="8">
        <v>5.4744787856574897E-2</v>
      </c>
      <c r="O1181" s="8">
        <v>2.4417675699004202E-2</v>
      </c>
      <c r="R1181" s="8">
        <v>99.1126749672176</v>
      </c>
    </row>
    <row r="1182" spans="2:18">
      <c r="B1182" s="7" t="s">
        <v>261</v>
      </c>
      <c r="D1182" s="8">
        <v>41.714485476478103</v>
      </c>
      <c r="E1182" s="8">
        <v>7.39246507824889E-3</v>
      </c>
      <c r="F1182" s="8">
        <v>0.916004747255732</v>
      </c>
      <c r="J1182" s="8">
        <v>6.6041186736508202</v>
      </c>
      <c r="L1182" s="8">
        <v>48.993657407694997</v>
      </c>
      <c r="N1182" s="8">
        <v>5.7102488967678798E-2</v>
      </c>
      <c r="O1182" s="8">
        <v>2.41013331170957E-2</v>
      </c>
      <c r="R1182" s="8">
        <v>98.316862592242671</v>
      </c>
    </row>
    <row r="1183" spans="2:18">
      <c r="B1183" s="7" t="s">
        <v>260</v>
      </c>
      <c r="D1183" s="8">
        <v>39.4308144665086</v>
      </c>
      <c r="E1183" s="8">
        <v>9.4134501899921907E-3</v>
      </c>
      <c r="F1183" s="8">
        <v>1.0693042666511301</v>
      </c>
      <c r="J1183" s="8">
        <v>6.6759002998789798</v>
      </c>
      <c r="L1183" s="8">
        <v>50.046380774495603</v>
      </c>
      <c r="N1183" s="8">
        <v>1.95293274905004E-2</v>
      </c>
      <c r="O1183" s="8">
        <v>2.42939912357506E-2</v>
      </c>
      <c r="R1183" s="8">
        <v>97.275636576450538</v>
      </c>
    </row>
    <row r="1184" spans="2:18">
      <c r="B1184" s="7" t="s">
        <v>259</v>
      </c>
      <c r="D1184" s="8">
        <v>43.344581795606601</v>
      </c>
      <c r="E1184" s="8">
        <v>4.3050255004966004E-3</v>
      </c>
      <c r="F1184" s="8">
        <v>0.39778668354625402</v>
      </c>
      <c r="J1184" s="8">
        <v>6.2012301773604799</v>
      </c>
      <c r="L1184" s="8">
        <v>49.085178294040503</v>
      </c>
      <c r="N1184" s="8">
        <v>7.4699977518857805E-2</v>
      </c>
      <c r="O1184" s="8">
        <v>2.4172652481744699E-2</v>
      </c>
      <c r="R1184" s="8">
        <v>99.131954606054961</v>
      </c>
    </row>
    <row r="1185" spans="2:18">
      <c r="B1185" s="7" t="s">
        <v>258</v>
      </c>
      <c r="D1185" s="8">
        <v>42.114011970489997</v>
      </c>
      <c r="E1185" s="8">
        <v>8.0378916271993898E-3</v>
      </c>
      <c r="F1185" s="8">
        <v>1.2774951116394899</v>
      </c>
      <c r="J1185" s="8">
        <v>7.0435534109243001</v>
      </c>
      <c r="L1185" s="8">
        <v>48.115731005142202</v>
      </c>
      <c r="N1185" s="8">
        <v>9.0929976826398598E-2</v>
      </c>
      <c r="O1185" s="8">
        <v>2.50432479268527E-2</v>
      </c>
      <c r="R1185" s="8">
        <v>98.674802614576436</v>
      </c>
    </row>
    <row r="1186" spans="2:18">
      <c r="B1186" s="7" t="s">
        <v>257</v>
      </c>
      <c r="D1186" s="8">
        <v>39.038882992869901</v>
      </c>
      <c r="E1186" s="8">
        <v>9.3238915705782296E-3</v>
      </c>
      <c r="F1186" s="8">
        <v>0.90535517547895905</v>
      </c>
      <c r="J1186" s="8">
        <v>8.9788741224214199</v>
      </c>
      <c r="L1186" s="8">
        <v>48.300010104884699</v>
      </c>
      <c r="N1186" s="8">
        <v>1.9533805421471099E-2</v>
      </c>
      <c r="O1186" s="8">
        <v>2.4300708132206601E-2</v>
      </c>
      <c r="R1186" s="8">
        <v>97.276280800779233</v>
      </c>
    </row>
    <row r="1187" spans="2:18">
      <c r="B1187" s="7" t="s">
        <v>256</v>
      </c>
      <c r="D1187" s="8">
        <v>40.574830596467599</v>
      </c>
      <c r="E1187" s="8">
        <v>3.7804046058149501E-3</v>
      </c>
      <c r="F1187" s="8">
        <v>0.235209658347032</v>
      </c>
      <c r="J1187" s="8">
        <v>6.4406833983371898</v>
      </c>
      <c r="L1187" s="8">
        <v>51.070067283445098</v>
      </c>
      <c r="N1187" s="8">
        <v>1.9810979769709299E-2</v>
      </c>
      <c r="O1187" s="8">
        <v>2.4716469654563901E-2</v>
      </c>
      <c r="R1187" s="8">
        <v>98.369098790627021</v>
      </c>
    </row>
    <row r="1188" spans="2:18">
      <c r="B1188" s="7" t="s">
        <v>255</v>
      </c>
      <c r="D1188" s="8">
        <v>43.575064846655401</v>
      </c>
      <c r="E1188" s="8">
        <v>9.4636443894591197E-3</v>
      </c>
      <c r="F1188" s="8">
        <v>0.79242557523679003</v>
      </c>
      <c r="J1188" s="8">
        <v>6.9048023410176302</v>
      </c>
      <c r="L1188" s="8">
        <v>47.452477351810799</v>
      </c>
      <c r="N1188" s="8">
        <v>0.40143286021088997</v>
      </c>
      <c r="O1188" s="8">
        <v>3.9058923715429399E-2</v>
      </c>
      <c r="R1188" s="8">
        <v>99.174725543036388</v>
      </c>
    </row>
    <row r="1189" spans="2:18">
      <c r="B1189" s="7" t="s">
        <v>254</v>
      </c>
      <c r="D1189" s="8">
        <v>43.2354703064265</v>
      </c>
      <c r="E1189" s="8">
        <v>1.0776811417354801E-2</v>
      </c>
      <c r="F1189" s="8">
        <v>1.2818236844176001</v>
      </c>
      <c r="J1189" s="8">
        <v>6.6872219909172204</v>
      </c>
      <c r="L1189" s="8">
        <v>47.374670807566503</v>
      </c>
      <c r="N1189" s="8">
        <v>0.33485943946292901</v>
      </c>
      <c r="O1189" s="8">
        <v>3.5642793615792701E-2</v>
      </c>
      <c r="R1189" s="8">
        <v>98.960465833823889</v>
      </c>
    </row>
    <row r="1190" spans="2:18">
      <c r="B1190" s="7" t="s">
        <v>253</v>
      </c>
      <c r="D1190" s="8">
        <v>45.874375599561603</v>
      </c>
      <c r="E1190" s="8">
        <v>6.5090443672952501E-3</v>
      </c>
      <c r="F1190" s="8">
        <v>0.54007264494689</v>
      </c>
      <c r="J1190" s="8">
        <v>7.69086848136521</v>
      </c>
      <c r="L1190" s="8">
        <v>44.811528051175102</v>
      </c>
      <c r="N1190" s="8">
        <v>0.40403361767042001</v>
      </c>
      <c r="O1190" s="8">
        <v>2.3372738908176201E-2</v>
      </c>
      <c r="R1190" s="8">
        <v>99.350760177994673</v>
      </c>
    </row>
    <row r="1191" spans="2:18">
      <c r="B1191" s="7" t="s">
        <v>252</v>
      </c>
      <c r="D1191" s="8">
        <v>42.968810004540003</v>
      </c>
      <c r="E1191" s="8">
        <v>3.7147375776007E-3</v>
      </c>
      <c r="F1191" s="8">
        <v>0.38376410233250802</v>
      </c>
      <c r="J1191" s="8">
        <v>5.81394398063442</v>
      </c>
      <c r="L1191" s="8">
        <v>49.914287749901703</v>
      </c>
      <c r="N1191" s="8">
        <v>6.3449333189485202E-2</v>
      </c>
      <c r="O1191" s="8">
        <v>2.4320547581314401E-2</v>
      </c>
      <c r="R1191" s="8">
        <v>99.172290455757022</v>
      </c>
    </row>
    <row r="1192" spans="2:18">
      <c r="B1192" s="7" t="s">
        <v>251</v>
      </c>
      <c r="D1192" s="8">
        <v>44.028627211961698</v>
      </c>
      <c r="E1192" s="8">
        <v>1.6376500670897302E-2</v>
      </c>
      <c r="F1192" s="8">
        <v>1.42925727676835</v>
      </c>
      <c r="J1192" s="8">
        <v>6.4653956133361996</v>
      </c>
      <c r="L1192" s="8">
        <v>45.969756295390901</v>
      </c>
      <c r="N1192" s="8">
        <v>0.60536108584286197</v>
      </c>
      <c r="O1192" s="8">
        <v>4.7087953123136399E-2</v>
      </c>
      <c r="R1192" s="8">
        <v>98.561861937094051</v>
      </c>
    </row>
    <row r="1193" spans="2:18">
      <c r="B1193" s="7" t="s">
        <v>250</v>
      </c>
      <c r="D1193" s="8">
        <v>42.260270153661502</v>
      </c>
      <c r="E1193" s="8">
        <v>4.2401414066665904E-3</v>
      </c>
      <c r="F1193" s="8">
        <v>0.52515373518306796</v>
      </c>
      <c r="J1193" s="8">
        <v>6.8634652353007999</v>
      </c>
      <c r="L1193" s="8">
        <v>49.340771303637297</v>
      </c>
      <c r="N1193" s="8">
        <v>7.7020896956197293E-2</v>
      </c>
      <c r="O1193" s="8">
        <v>2.5462059206835599E-2</v>
      </c>
      <c r="R1193" s="8">
        <v>99.096383525352337</v>
      </c>
    </row>
    <row r="1194" spans="2:18">
      <c r="B1194" s="7" t="s">
        <v>249</v>
      </c>
      <c r="D1194" s="8">
        <v>43.228921586976497</v>
      </c>
      <c r="E1194" s="8">
        <v>1.16324834255415E-2</v>
      </c>
      <c r="F1194" s="8">
        <v>0.75864116099801604</v>
      </c>
      <c r="J1194" s="8">
        <v>9.5867789007560393</v>
      </c>
      <c r="L1194" s="8">
        <v>44.5371469333015</v>
      </c>
      <c r="N1194" s="8">
        <v>0.36724503763920902</v>
      </c>
      <c r="O1194" s="8">
        <v>3.6482675196917801E-2</v>
      </c>
      <c r="R1194" s="8">
        <v>98.526848778293697</v>
      </c>
    </row>
    <row r="1195" spans="2:18">
      <c r="B1195" s="7" t="s">
        <v>248</v>
      </c>
      <c r="D1195" s="8">
        <v>43.107436337708499</v>
      </c>
      <c r="E1195" s="8">
        <v>4.0599519220216797E-2</v>
      </c>
      <c r="F1195" s="8">
        <v>2.98465790310977</v>
      </c>
      <c r="J1195" s="8">
        <v>6.7390717642282203</v>
      </c>
      <c r="L1195" s="8">
        <v>42.649656000754298</v>
      </c>
      <c r="N1195" s="8">
        <v>1.9911315826346301</v>
      </c>
      <c r="O1195" s="8">
        <v>0.112584420441942</v>
      </c>
      <c r="R1195" s="8">
        <v>97.625137528097582</v>
      </c>
    </row>
    <row r="1196" spans="2:18">
      <c r="B1196" s="7" t="s">
        <v>247</v>
      </c>
      <c r="D1196" s="8">
        <v>41.902306009397201</v>
      </c>
      <c r="E1196" s="8">
        <v>4.0688977651549196E-3</v>
      </c>
      <c r="F1196" s="8">
        <v>0.46786971998917398</v>
      </c>
      <c r="J1196" s="8">
        <v>6.9112746918678498</v>
      </c>
      <c r="L1196" s="8">
        <v>49.739008317184002</v>
      </c>
      <c r="N1196" s="8">
        <v>0.112217643023083</v>
      </c>
      <c r="O1196" s="8">
        <v>2.77612525259688E-2</v>
      </c>
      <c r="R1196" s="8">
        <v>99.164506531752423</v>
      </c>
    </row>
    <row r="1197" spans="2:18">
      <c r="B1197" s="7" t="s">
        <v>246</v>
      </c>
      <c r="D1197" s="8">
        <v>44.069986634057798</v>
      </c>
      <c r="E1197" s="8">
        <v>4.4476165904649102E-3</v>
      </c>
      <c r="F1197" s="8">
        <v>0.42946558737172702</v>
      </c>
      <c r="J1197" s="8">
        <v>6.4691568389837402</v>
      </c>
      <c r="L1197" s="8">
        <v>48.207312339619399</v>
      </c>
      <c r="N1197" s="8">
        <v>9.0958901912060797E-2</v>
      </c>
      <c r="O1197" s="8">
        <v>2.4012532457564101E-2</v>
      </c>
      <c r="R1197" s="8">
        <v>99.295340450992768</v>
      </c>
    </row>
    <row r="1198" spans="2:18">
      <c r="B1198" s="7" t="s">
        <v>245</v>
      </c>
      <c r="D1198" s="8">
        <v>41.451066420634</v>
      </c>
      <c r="E1198" s="8">
        <v>3.09565293569079E-3</v>
      </c>
      <c r="F1198" s="8">
        <v>0.29420243608705099</v>
      </c>
      <c r="J1198" s="8">
        <v>6.3601121188565797</v>
      </c>
      <c r="L1198" s="8">
        <v>50.698853717006699</v>
      </c>
      <c r="N1198" s="8">
        <v>3.37349468105465E-2</v>
      </c>
      <c r="O1198" s="8">
        <v>2.4640230089926499E-2</v>
      </c>
      <c r="R1198" s="8">
        <v>98.865705522420456</v>
      </c>
    </row>
    <row r="1199" spans="2:18">
      <c r="B1199" s="7" t="s">
        <v>244</v>
      </c>
      <c r="D1199" s="8">
        <v>42.423123679790002</v>
      </c>
      <c r="E1199" s="8">
        <v>7.9525024220425799E-3</v>
      </c>
      <c r="F1199" s="8">
        <v>1.23951784493991</v>
      </c>
      <c r="J1199" s="8">
        <v>6.3198087732627704</v>
      </c>
      <c r="L1199" s="8">
        <v>48.565912065907199</v>
      </c>
      <c r="N1199" s="8">
        <v>7.2105657153999803E-2</v>
      </c>
      <c r="O1199" s="8">
        <v>2.39212487016464E-2</v>
      </c>
      <c r="R1199" s="8">
        <v>98.652341772177564</v>
      </c>
    </row>
    <row r="1200" spans="2:18">
      <c r="B1200" s="7" t="s">
        <v>243</v>
      </c>
      <c r="D1200" s="8">
        <v>39.836688624642903</v>
      </c>
      <c r="E1200" s="8">
        <v>6.8178424151194503E-3</v>
      </c>
      <c r="F1200" s="8">
        <v>0.54565479662544702</v>
      </c>
      <c r="J1200" s="8">
        <v>7.1573807473165703</v>
      </c>
      <c r="L1200" s="8">
        <v>50.080429557522898</v>
      </c>
      <c r="N1200" s="8">
        <v>1.9659107879243999E-2</v>
      </c>
      <c r="O1200" s="8">
        <v>2.4488661818866001E-2</v>
      </c>
      <c r="R1200" s="8">
        <v>97.671119338221047</v>
      </c>
    </row>
    <row r="1201" spans="1:70">
      <c r="B1201" s="7" t="s">
        <v>242</v>
      </c>
      <c r="D1201" s="8">
        <v>41.037728571840802</v>
      </c>
      <c r="E1201" s="8">
        <v>7.0713894143720098E-3</v>
      </c>
      <c r="F1201" s="8">
        <v>1.20997771869531</v>
      </c>
      <c r="J1201" s="8">
        <v>6.4778932395873898</v>
      </c>
      <c r="L1201" s="8">
        <v>49.770487490134798</v>
      </c>
      <c r="N1201" s="8">
        <v>6.3544967062815802E-2</v>
      </c>
      <c r="O1201" s="8">
        <v>2.5368433708913399E-2</v>
      </c>
      <c r="R1201" s="8">
        <v>98.592071810444395</v>
      </c>
    </row>
    <row r="1202" spans="1:70">
      <c r="B1202" s="7" t="s">
        <v>241</v>
      </c>
      <c r="D1202" s="8">
        <v>42.970283196519098</v>
      </c>
      <c r="E1202" s="8">
        <v>4.9032391604746902E-3</v>
      </c>
      <c r="F1202" s="8">
        <v>0.54988136683659505</v>
      </c>
      <c r="J1202" s="8">
        <v>6.9127398149617596</v>
      </c>
      <c r="L1202" s="8">
        <v>48.647834020108903</v>
      </c>
      <c r="N1202" s="8">
        <v>0.13708529175645601</v>
      </c>
      <c r="O1202" s="8">
        <v>2.7472389239895499E-2</v>
      </c>
      <c r="R1202" s="8">
        <v>99.250199318583199</v>
      </c>
    </row>
    <row r="1203" spans="1:70">
      <c r="B1203" s="7" t="s">
        <v>240</v>
      </c>
      <c r="D1203" s="8">
        <v>43.642789118666897</v>
      </c>
      <c r="E1203" s="8">
        <v>1.1038265325249401E-2</v>
      </c>
      <c r="F1203" s="8">
        <v>1.0428751105667</v>
      </c>
      <c r="J1203" s="8">
        <v>6.7057892154071697</v>
      </c>
      <c r="L1203" s="8">
        <v>46.948866839979203</v>
      </c>
      <c r="N1203" s="8">
        <v>0.34435583807914899</v>
      </c>
      <c r="O1203" s="8">
        <v>3.5539771858990203E-2</v>
      </c>
      <c r="R1203" s="8">
        <v>98.731254159883363</v>
      </c>
    </row>
    <row r="1204" spans="1:70">
      <c r="B1204" s="7" t="s">
        <v>239</v>
      </c>
      <c r="D1204" s="8">
        <v>44.358586372802698</v>
      </c>
      <c r="E1204" s="8">
        <v>1.9125524569219302E-2</v>
      </c>
      <c r="F1204" s="8">
        <v>1.37332021275407</v>
      </c>
      <c r="J1204" s="8">
        <v>7.4936502167259604</v>
      </c>
      <c r="L1204" s="8">
        <v>44.6206183435024</v>
      </c>
      <c r="N1204" s="8">
        <v>0.94699328413493</v>
      </c>
      <c r="O1204" s="8">
        <v>6.3224592040040703E-2</v>
      </c>
      <c r="R1204" s="8">
        <v>98.875518546529293</v>
      </c>
    </row>
    <row r="1205" spans="1:70">
      <c r="B1205" s="7" t="s">
        <v>238</v>
      </c>
      <c r="D1205" s="8">
        <v>43.615592821933603</v>
      </c>
      <c r="E1205" s="8">
        <v>7.5650640104550099E-3</v>
      </c>
      <c r="F1205" s="8">
        <v>0.95037923988014195</v>
      </c>
      <c r="J1205" s="8">
        <v>6.8478280288233799</v>
      </c>
      <c r="L1205" s="8">
        <v>47.364509180087403</v>
      </c>
      <c r="N1205" s="8">
        <v>0.1390788745173</v>
      </c>
      <c r="O1205" s="8">
        <v>2.59559167761499E-2</v>
      </c>
      <c r="R1205" s="8">
        <v>98.950909126028449</v>
      </c>
    </row>
    <row r="1206" spans="1:70">
      <c r="B1206" s="7" t="s">
        <v>237</v>
      </c>
      <c r="D1206" s="8">
        <v>44.381147129874599</v>
      </c>
      <c r="E1206" s="8">
        <v>4.7869237971036004E-3</v>
      </c>
      <c r="F1206" s="8">
        <v>0.44482500487835902</v>
      </c>
      <c r="J1206" s="8">
        <v>6.21679230821064</v>
      </c>
      <c r="L1206" s="8">
        <v>48.1162772991959</v>
      </c>
      <c r="N1206" s="8">
        <v>9.7392555307638906E-2</v>
      </c>
      <c r="O1206" s="8">
        <v>2.39278267644529E-2</v>
      </c>
      <c r="R1206" s="8">
        <v>99.2851490480287</v>
      </c>
    </row>
    <row r="1207" spans="1:70">
      <c r="B1207" s="7" t="s">
        <v>236</v>
      </c>
      <c r="D1207" s="8">
        <v>43.264857591094902</v>
      </c>
      <c r="E1207" s="8">
        <v>1.19500661786478E-2</v>
      </c>
      <c r="F1207" s="8">
        <v>1.29952957485023</v>
      </c>
      <c r="J1207" s="8">
        <v>5.9764532030749704</v>
      </c>
      <c r="L1207" s="8">
        <v>47.067348228365297</v>
      </c>
      <c r="N1207" s="8">
        <v>0.103048388914632</v>
      </c>
      <c r="O1207" s="8">
        <v>2.33353444518705E-2</v>
      </c>
      <c r="R1207" s="8">
        <v>97.746522396930573</v>
      </c>
    </row>
    <row r="1209" spans="1:70">
      <c r="A1209" s="7" t="s">
        <v>235</v>
      </c>
      <c r="B1209" s="7" t="s">
        <v>166</v>
      </c>
      <c r="F1209" s="8">
        <v>1.81</v>
      </c>
      <c r="BQ1209" s="9">
        <v>0.1077</v>
      </c>
      <c r="BR1209" s="9">
        <v>1.66E-2</v>
      </c>
    </row>
    <row r="1210" spans="1:70">
      <c r="A1210" s="7" t="s">
        <v>234</v>
      </c>
      <c r="B1210" s="7" t="s">
        <v>164</v>
      </c>
      <c r="F1210" s="8">
        <v>3.45</v>
      </c>
      <c r="BQ1210" s="9">
        <v>0.34410000000000002</v>
      </c>
      <c r="BR1210" s="9">
        <v>5.8599999999999999E-2</v>
      </c>
    </row>
    <row r="1211" spans="1:70">
      <c r="B1211" s="7" t="s">
        <v>233</v>
      </c>
      <c r="F1211" s="8">
        <v>3.06</v>
      </c>
      <c r="BQ1211" s="9">
        <v>0.4652</v>
      </c>
      <c r="BR1211" s="9">
        <v>7.8E-2</v>
      </c>
    </row>
    <row r="1212" spans="1:70">
      <c r="B1212" s="7" t="s">
        <v>189</v>
      </c>
      <c r="F1212" s="8">
        <v>4.5599999999999996</v>
      </c>
      <c r="BQ1212" s="9">
        <v>0.43259999999999998</v>
      </c>
      <c r="BR1212" s="9">
        <v>6.8400000000000002E-2</v>
      </c>
    </row>
    <row r="1213" spans="1:70">
      <c r="B1213" s="7" t="s">
        <v>192</v>
      </c>
      <c r="F1213" s="8">
        <v>2.14</v>
      </c>
      <c r="BQ1213" s="9">
        <v>0.1376</v>
      </c>
      <c r="BR1213" s="9">
        <v>2.2700000000000001E-2</v>
      </c>
    </row>
    <row r="1214" spans="1:70">
      <c r="B1214" s="7" t="s">
        <v>198</v>
      </c>
      <c r="F1214" s="8">
        <v>3.05</v>
      </c>
      <c r="BQ1214" s="9">
        <v>0.26290000000000002</v>
      </c>
      <c r="BR1214" s="9">
        <v>4.48E-2</v>
      </c>
    </row>
    <row r="1215" spans="1:70">
      <c r="B1215" s="7" t="s">
        <v>132</v>
      </c>
      <c r="F1215" s="8">
        <v>2.81</v>
      </c>
      <c r="BQ1215" s="9">
        <v>0.20979999999999999</v>
      </c>
      <c r="BR1215" s="9">
        <v>3.44E-2</v>
      </c>
    </row>
    <row r="1216" spans="1:70">
      <c r="B1216" s="7" t="s">
        <v>129</v>
      </c>
      <c r="F1216" s="8">
        <v>1.75</v>
      </c>
      <c r="BQ1216" s="9">
        <v>0.112</v>
      </c>
      <c r="BR1216" s="9">
        <v>2.0899999999999998E-2</v>
      </c>
    </row>
    <row r="1217" spans="2:70">
      <c r="B1217" s="7" t="s">
        <v>232</v>
      </c>
      <c r="F1217" s="8">
        <v>3.86</v>
      </c>
      <c r="BQ1217" s="9">
        <v>0.36940000000000001</v>
      </c>
      <c r="BR1217" s="9">
        <v>6.25E-2</v>
      </c>
    </row>
    <row r="1218" spans="2:70">
      <c r="B1218" s="7" t="s">
        <v>231</v>
      </c>
      <c r="F1218" s="8">
        <v>2.81</v>
      </c>
      <c r="BQ1218" s="9">
        <v>0.27639999999999998</v>
      </c>
      <c r="BR1218" s="9">
        <v>3.9699999999999999E-2</v>
      </c>
    </row>
    <row r="1219" spans="2:70">
      <c r="B1219" s="7" t="s">
        <v>230</v>
      </c>
      <c r="F1219" s="8">
        <v>1.99</v>
      </c>
      <c r="BQ1219" s="9">
        <v>0.16869999999999999</v>
      </c>
      <c r="BR1219" s="9">
        <v>2.6200000000000001E-2</v>
      </c>
    </row>
    <row r="1220" spans="2:70">
      <c r="B1220" s="7" t="s">
        <v>229</v>
      </c>
      <c r="F1220" s="8">
        <v>2.62</v>
      </c>
      <c r="BQ1220" s="9">
        <v>0.2427</v>
      </c>
      <c r="BR1220" s="9">
        <v>4.1799999999999997E-2</v>
      </c>
    </row>
    <row r="1221" spans="2:70">
      <c r="B1221" s="7" t="s">
        <v>228</v>
      </c>
      <c r="D1221" s="8">
        <v>39.89</v>
      </c>
      <c r="E1221" s="8">
        <v>1.9E-2</v>
      </c>
      <c r="F1221" s="8">
        <v>0.3</v>
      </c>
      <c r="J1221" s="8">
        <v>10.0959202404304</v>
      </c>
      <c r="L1221" s="8">
        <v>47.79</v>
      </c>
      <c r="N1221" s="8">
        <v>0.12</v>
      </c>
      <c r="R1221" s="8">
        <v>98.214920240430416</v>
      </c>
      <c r="AB1221" s="9">
        <v>2986.85</v>
      </c>
      <c r="AC1221" s="9">
        <v>163</v>
      </c>
      <c r="AD1221" s="9">
        <v>2372.64</v>
      </c>
    </row>
    <row r="1222" spans="2:70">
      <c r="B1222" s="7" t="s">
        <v>227</v>
      </c>
      <c r="D1222" s="8">
        <v>39.92</v>
      </c>
      <c r="E1222" s="8">
        <v>1.7000000000000001E-2</v>
      </c>
      <c r="F1222" s="8">
        <v>0.24</v>
      </c>
      <c r="J1222" s="8">
        <v>9.6280166285745103</v>
      </c>
      <c r="L1222" s="8">
        <v>48.37</v>
      </c>
      <c r="N1222" s="8">
        <v>0.11</v>
      </c>
      <c r="R1222" s="8">
        <v>98.28501662857451</v>
      </c>
      <c r="AC1222" s="9">
        <v>146</v>
      </c>
      <c r="AL1222" s="9">
        <v>6.6000000000000003E-2</v>
      </c>
      <c r="AM1222" s="9">
        <v>0.92700000000000005</v>
      </c>
      <c r="AN1222" s="9">
        <v>0.15859999999999999</v>
      </c>
      <c r="BE1222" s="9">
        <v>9.4E-2</v>
      </c>
      <c r="BF1222" s="9">
        <v>0.31209999999999999</v>
      </c>
      <c r="BH1222" s="9">
        <v>0.17380000000000001</v>
      </c>
      <c r="BI1222" s="9">
        <v>2.8299999999999999E-2</v>
      </c>
      <c r="BJ1222" s="9">
        <v>0.01</v>
      </c>
      <c r="BQ1222" s="9">
        <v>2.1899999999999999E-2</v>
      </c>
      <c r="BR1222" s="9">
        <v>4.8999999999999998E-3</v>
      </c>
    </row>
    <row r="1223" spans="2:70">
      <c r="B1223" s="7" t="s">
        <v>226</v>
      </c>
      <c r="D1223" s="8">
        <v>39.659999999999997</v>
      </c>
      <c r="E1223" s="8">
        <v>0.03</v>
      </c>
      <c r="F1223" s="8">
        <v>0.37</v>
      </c>
      <c r="J1223" s="8">
        <v>10.09</v>
      </c>
      <c r="L1223" s="8">
        <v>47.59</v>
      </c>
      <c r="N1223" s="8">
        <v>0.26</v>
      </c>
      <c r="R1223" s="8">
        <v>98</v>
      </c>
      <c r="AC1223" s="9">
        <v>159</v>
      </c>
    </row>
    <row r="1224" spans="2:70">
      <c r="B1224" s="7" t="s">
        <v>225</v>
      </c>
      <c r="D1224" s="8">
        <v>40.090000000000003</v>
      </c>
      <c r="E1224" s="8">
        <v>0.02</v>
      </c>
      <c r="F1224" s="8">
        <v>0.41</v>
      </c>
      <c r="J1224" s="8">
        <v>8.35</v>
      </c>
      <c r="L1224" s="8">
        <v>48.62</v>
      </c>
      <c r="N1224" s="8">
        <v>0.31</v>
      </c>
      <c r="R1224" s="8">
        <v>97.8</v>
      </c>
      <c r="AB1224" s="9">
        <v>3262.65</v>
      </c>
      <c r="AC1224" s="9">
        <v>146</v>
      </c>
      <c r="AD1224" s="9">
        <v>2378.92</v>
      </c>
    </row>
    <row r="1225" spans="2:70">
      <c r="B1225" s="7" t="s">
        <v>224</v>
      </c>
      <c r="D1225" s="8">
        <v>43.34</v>
      </c>
      <c r="E1225" s="8">
        <v>0.01</v>
      </c>
      <c r="F1225" s="8">
        <v>1.02</v>
      </c>
      <c r="J1225" s="8">
        <v>8.42</v>
      </c>
      <c r="L1225" s="8">
        <v>45</v>
      </c>
      <c r="N1225" s="8">
        <v>0.75</v>
      </c>
      <c r="O1225" s="8">
        <v>0.06</v>
      </c>
      <c r="R1225" s="8">
        <v>98.6</v>
      </c>
      <c r="AB1225" s="9">
        <v>2596.91</v>
      </c>
      <c r="AC1225" s="9">
        <v>123</v>
      </c>
      <c r="AD1225" s="9">
        <v>2164.0700000000002</v>
      </c>
      <c r="AL1225" s="9">
        <v>0.12870000000000001</v>
      </c>
      <c r="AM1225" s="9">
        <v>1.8696999999999999</v>
      </c>
      <c r="AN1225" s="9">
        <v>0.16569999999999999</v>
      </c>
      <c r="BE1225" s="9">
        <v>1.67E-2</v>
      </c>
      <c r="BF1225" s="9">
        <v>2.5499999999999998E-2</v>
      </c>
      <c r="BH1225" s="9">
        <v>3.5099999999999999E-2</v>
      </c>
      <c r="BI1225" s="9">
        <v>1.11E-2</v>
      </c>
      <c r="BJ1225" s="9">
        <v>4.8999999999999998E-3</v>
      </c>
      <c r="BQ1225" s="9">
        <v>3.1099999999999999E-2</v>
      </c>
      <c r="BR1225" s="9">
        <v>6.4999999999999997E-3</v>
      </c>
    </row>
    <row r="1226" spans="2:70">
      <c r="B1226" s="7" t="s">
        <v>223</v>
      </c>
      <c r="D1226" s="8">
        <v>42.66</v>
      </c>
      <c r="E1226" s="8">
        <v>0.02</v>
      </c>
      <c r="F1226" s="8">
        <v>0.94</v>
      </c>
      <c r="J1226" s="8">
        <v>8.6652149657170607</v>
      </c>
      <c r="L1226" s="8">
        <v>45.43</v>
      </c>
      <c r="N1226" s="8">
        <v>0.64</v>
      </c>
      <c r="R1226" s="8">
        <v>98.355214965717039</v>
      </c>
      <c r="AB1226" s="9">
        <v>2562.66</v>
      </c>
      <c r="AC1226" s="9">
        <v>132</v>
      </c>
      <c r="AD1226" s="9">
        <v>2162.96</v>
      </c>
      <c r="AL1226" s="9">
        <v>0.32</v>
      </c>
      <c r="AM1226" s="9">
        <v>0.53459999999999996</v>
      </c>
      <c r="AN1226" s="9">
        <v>0.26169999999999999</v>
      </c>
      <c r="BE1226" s="9">
        <v>7.3000000000000001E-3</v>
      </c>
      <c r="BF1226" s="9">
        <v>1.6E-2</v>
      </c>
      <c r="BI1226" s="9">
        <v>1.38E-2</v>
      </c>
      <c r="BJ1226" s="9">
        <v>7.4999999999999997E-3</v>
      </c>
      <c r="BQ1226" s="9">
        <v>4.7800000000000002E-2</v>
      </c>
      <c r="BR1226" s="9">
        <v>9.7999999999999997E-3</v>
      </c>
    </row>
    <row r="1227" spans="2:70">
      <c r="B1227" s="7" t="s">
        <v>222</v>
      </c>
      <c r="D1227" s="8">
        <v>43.73</v>
      </c>
      <c r="E1227" s="8">
        <v>1.4999999999999999E-2</v>
      </c>
      <c r="F1227" s="8">
        <v>1.26</v>
      </c>
      <c r="J1227" s="8">
        <v>7.94536325516943</v>
      </c>
      <c r="L1227" s="8">
        <v>44.37</v>
      </c>
      <c r="N1227" s="8">
        <v>0.94</v>
      </c>
      <c r="R1227" s="8">
        <v>98.260363255169409</v>
      </c>
      <c r="AC1227" s="9">
        <v>120</v>
      </c>
      <c r="AL1227" s="9">
        <v>0.18110000000000001</v>
      </c>
      <c r="AM1227" s="9">
        <v>4.5872999999999999</v>
      </c>
      <c r="AN1227" s="9">
        <v>0.34470000000000001</v>
      </c>
      <c r="BE1227" s="9">
        <v>0.3871</v>
      </c>
      <c r="BF1227" s="9">
        <v>0.88849999999999996</v>
      </c>
      <c r="BH1227" s="9">
        <v>0.4546</v>
      </c>
      <c r="BI1227" s="9">
        <v>8.5000000000000006E-2</v>
      </c>
      <c r="BJ1227" s="9">
        <v>2.4500000000000001E-2</v>
      </c>
      <c r="BQ1227" s="9">
        <v>4.7300000000000002E-2</v>
      </c>
      <c r="BR1227" s="9">
        <v>9.1000000000000004E-3</v>
      </c>
    </row>
    <row r="1228" spans="2:70">
      <c r="B1228" s="7" t="s">
        <v>221</v>
      </c>
      <c r="D1228" s="8">
        <v>41.51</v>
      </c>
      <c r="E1228" s="8">
        <v>4.1000000000000002E-2</v>
      </c>
      <c r="F1228" s="8">
        <v>0.86</v>
      </c>
      <c r="J1228" s="8">
        <v>8.3592779887343198</v>
      </c>
      <c r="L1228" s="8">
        <v>45.92</v>
      </c>
      <c r="N1228" s="8">
        <v>1.0900000000000001</v>
      </c>
      <c r="R1228" s="8">
        <v>97.780277988734312</v>
      </c>
      <c r="AB1228" s="9">
        <v>4864.5200000000004</v>
      </c>
      <c r="AC1228" s="9">
        <v>139</v>
      </c>
      <c r="AD1228" s="9">
        <v>2808.96</v>
      </c>
    </row>
    <row r="1229" spans="2:70">
      <c r="B1229" s="7" t="s">
        <v>220</v>
      </c>
      <c r="D1229" s="8">
        <v>40.630000000000003</v>
      </c>
      <c r="E1229" s="8">
        <v>7.5999999999999998E-2</v>
      </c>
      <c r="F1229" s="8">
        <v>1.17</v>
      </c>
      <c r="J1229" s="8">
        <v>9.4030000000000005</v>
      </c>
      <c r="L1229" s="8">
        <v>45.68</v>
      </c>
      <c r="N1229" s="8">
        <v>0.64</v>
      </c>
      <c r="O1229" s="8">
        <v>7.0000000000000007E-2</v>
      </c>
      <c r="R1229" s="8">
        <v>97.668999999999983</v>
      </c>
      <c r="AC1229" s="9">
        <v>143</v>
      </c>
      <c r="AL1229" s="9">
        <v>2.2400000000000002</v>
      </c>
      <c r="AM1229" s="9">
        <v>16.965599999999998</v>
      </c>
      <c r="AN1229" s="9">
        <v>1.9659</v>
      </c>
      <c r="BE1229" s="9">
        <v>1.3706</v>
      </c>
      <c r="BF1229" s="9">
        <v>3.3611</v>
      </c>
      <c r="BH1229" s="9">
        <v>2.2814999999999999</v>
      </c>
      <c r="BI1229" s="9">
        <v>0.45129999999999998</v>
      </c>
      <c r="BJ1229" s="9">
        <v>0.15629999999999999</v>
      </c>
      <c r="BQ1229" s="9">
        <v>0.2039</v>
      </c>
      <c r="BR1229" s="9">
        <v>3.2199999999999999E-2</v>
      </c>
    </row>
    <row r="1230" spans="2:70">
      <c r="B1230" s="7" t="s">
        <v>219</v>
      </c>
      <c r="D1230" s="8">
        <v>41.7</v>
      </c>
      <c r="E1230" s="8">
        <v>0.02</v>
      </c>
      <c r="F1230" s="8">
        <v>0.64</v>
      </c>
      <c r="J1230" s="8">
        <v>9.25</v>
      </c>
      <c r="L1230" s="8">
        <v>46.39</v>
      </c>
      <c r="N1230" s="8">
        <v>0.38</v>
      </c>
      <c r="R1230" s="8">
        <v>98.38</v>
      </c>
      <c r="AB1230" s="9">
        <v>4402.24</v>
      </c>
      <c r="AC1230" s="9">
        <v>133</v>
      </c>
      <c r="AD1230" s="9">
        <v>2331.14</v>
      </c>
    </row>
    <row r="1231" spans="2:70">
      <c r="B1231" s="7" t="s">
        <v>218</v>
      </c>
      <c r="D1231" s="8">
        <v>42.79</v>
      </c>
      <c r="E1231" s="8">
        <v>0.03</v>
      </c>
      <c r="F1231" s="8">
        <v>1.3</v>
      </c>
      <c r="J1231" s="8">
        <v>8.23</v>
      </c>
      <c r="L1231" s="8">
        <v>44.74</v>
      </c>
      <c r="N1231" s="8">
        <v>0.77</v>
      </c>
      <c r="O1231" s="8">
        <v>0.02</v>
      </c>
      <c r="R1231" s="8">
        <v>97.88</v>
      </c>
      <c r="AC1231" s="9">
        <v>127</v>
      </c>
      <c r="AL1231" s="9">
        <v>1.4734</v>
      </c>
      <c r="AM1231" s="9">
        <v>7.9020000000000001</v>
      </c>
      <c r="AN1231" s="9">
        <v>0.76880000000000004</v>
      </c>
      <c r="BE1231" s="9">
        <v>0.9788</v>
      </c>
      <c r="BF1231" s="9">
        <v>1.2518</v>
      </c>
      <c r="BH1231" s="9">
        <v>0.70479999999999998</v>
      </c>
      <c r="BI1231" s="9">
        <v>0.13070000000000001</v>
      </c>
      <c r="BJ1231" s="9">
        <v>3.3399999999999999E-2</v>
      </c>
      <c r="BQ1231" s="9">
        <v>7.4700000000000003E-2</v>
      </c>
      <c r="BR1231" s="9">
        <v>1.32E-2</v>
      </c>
    </row>
    <row r="1232" spans="2:70">
      <c r="B1232" s="7" t="s">
        <v>217</v>
      </c>
      <c r="D1232" s="8">
        <v>43.56</v>
      </c>
      <c r="E1232" s="8">
        <v>0.107</v>
      </c>
      <c r="F1232" s="8">
        <v>2.77</v>
      </c>
      <c r="J1232" s="8">
        <v>9.4750481400831408</v>
      </c>
      <c r="L1232" s="8">
        <v>39.39</v>
      </c>
      <c r="N1232" s="8">
        <v>2.92</v>
      </c>
      <c r="O1232" s="8">
        <v>0.06</v>
      </c>
      <c r="R1232" s="8">
        <v>98.282048140083148</v>
      </c>
      <c r="AC1232" s="9">
        <v>119</v>
      </c>
    </row>
    <row r="1233" spans="2:70">
      <c r="B1233" s="7" t="s">
        <v>216</v>
      </c>
      <c r="D1233" s="8">
        <v>43.67</v>
      </c>
      <c r="E1233" s="8">
        <v>0.02</v>
      </c>
      <c r="F1233" s="8">
        <v>1.58</v>
      </c>
      <c r="J1233" s="8">
        <v>8.25130023215217</v>
      </c>
      <c r="L1233" s="8">
        <v>43.63</v>
      </c>
      <c r="N1233" s="8">
        <v>1.28</v>
      </c>
      <c r="R1233" s="8">
        <v>98.431300232152182</v>
      </c>
      <c r="AC1233" s="9">
        <v>131</v>
      </c>
    </row>
    <row r="1234" spans="2:70">
      <c r="B1234" s="7" t="s">
        <v>215</v>
      </c>
      <c r="D1234" s="8">
        <v>43.95</v>
      </c>
      <c r="E1234" s="8">
        <v>0.127</v>
      </c>
      <c r="F1234" s="8">
        <v>3.13</v>
      </c>
      <c r="J1234" s="8">
        <v>8.6202242338078303</v>
      </c>
      <c r="L1234" s="8">
        <v>39.35</v>
      </c>
      <c r="N1234" s="8">
        <v>3.01</v>
      </c>
      <c r="O1234" s="8">
        <v>0.08</v>
      </c>
      <c r="R1234" s="8">
        <v>98.267224233807838</v>
      </c>
      <c r="AC1234" s="9">
        <v>113</v>
      </c>
    </row>
    <row r="1235" spans="2:70">
      <c r="B1235" s="7" t="s">
        <v>214</v>
      </c>
      <c r="D1235" s="8">
        <v>44.58</v>
      </c>
      <c r="E1235" s="8">
        <v>1.7999999999999999E-2</v>
      </c>
      <c r="F1235" s="8">
        <v>1.78</v>
      </c>
      <c r="J1235" s="8">
        <v>8.0623391581334207</v>
      </c>
      <c r="L1235" s="8">
        <v>42.37</v>
      </c>
      <c r="N1235" s="8">
        <v>1.94</v>
      </c>
      <c r="R1235" s="8">
        <v>98.750339158133414</v>
      </c>
      <c r="AB1235" s="9">
        <v>2541</v>
      </c>
      <c r="AC1235" s="9">
        <v>111</v>
      </c>
      <c r="AD1235" s="9">
        <v>1894</v>
      </c>
    </row>
    <row r="1236" spans="2:70">
      <c r="B1236" s="7" t="s">
        <v>213</v>
      </c>
      <c r="D1236" s="8">
        <v>44.29</v>
      </c>
      <c r="E1236" s="8">
        <v>0.02</v>
      </c>
      <c r="F1236" s="8">
        <v>2.2599999999999998</v>
      </c>
      <c r="J1236" s="8">
        <v>7.6934151564777604</v>
      </c>
      <c r="L1236" s="8">
        <v>41.72</v>
      </c>
      <c r="N1236" s="8">
        <v>1.97</v>
      </c>
      <c r="O1236" s="8">
        <v>0.02</v>
      </c>
      <c r="R1236" s="8">
        <v>97.973415156477785</v>
      </c>
      <c r="AC1236" s="9">
        <v>119</v>
      </c>
      <c r="AL1236" s="9">
        <v>0.1</v>
      </c>
      <c r="AM1236" s="9">
        <v>1.74</v>
      </c>
      <c r="AN1236" s="9">
        <v>0.83</v>
      </c>
      <c r="BE1236" s="9">
        <v>0.13800000000000001</v>
      </c>
      <c r="BF1236" s="9">
        <v>0.31059999999999999</v>
      </c>
      <c r="BH1236" s="9">
        <v>0.16</v>
      </c>
      <c r="BI1236" s="9">
        <v>4.4499999999999998E-2</v>
      </c>
      <c r="BJ1236" s="9">
        <v>1.84E-2</v>
      </c>
      <c r="BQ1236" s="9">
        <v>0.13400000000000001</v>
      </c>
      <c r="BR1236" s="9">
        <v>2.4199999999999999E-2</v>
      </c>
    </row>
    <row r="1237" spans="2:70">
      <c r="B1237" s="7" t="s">
        <v>212</v>
      </c>
      <c r="D1237" s="8">
        <v>43.82</v>
      </c>
      <c r="E1237" s="8">
        <v>0.03</v>
      </c>
      <c r="F1237" s="8">
        <v>2.2400000000000002</v>
      </c>
      <c r="J1237" s="8">
        <v>8.1973113538610995</v>
      </c>
      <c r="L1237" s="8">
        <v>42.63</v>
      </c>
      <c r="N1237" s="8">
        <v>1.6</v>
      </c>
      <c r="R1237" s="8">
        <v>98.517311353861089</v>
      </c>
      <c r="AC1237" s="9">
        <v>117</v>
      </c>
    </row>
    <row r="1238" spans="2:70">
      <c r="B1238" s="7" t="s">
        <v>211</v>
      </c>
      <c r="D1238" s="8">
        <v>44.13</v>
      </c>
      <c r="E1238" s="8">
        <v>0.04</v>
      </c>
      <c r="F1238" s="8">
        <v>1.92</v>
      </c>
      <c r="J1238" s="8">
        <v>8.0893335972789604</v>
      </c>
      <c r="L1238" s="8">
        <v>42.84</v>
      </c>
      <c r="N1238" s="8">
        <v>1.65</v>
      </c>
      <c r="R1238" s="8">
        <v>98.669333597278978</v>
      </c>
      <c r="AC1238" s="9">
        <v>130</v>
      </c>
    </row>
    <row r="1239" spans="2:70">
      <c r="B1239" s="7" t="s">
        <v>210</v>
      </c>
      <c r="D1239" s="8">
        <v>44.33</v>
      </c>
      <c r="E1239" s="8">
        <v>0.11899999999999999</v>
      </c>
      <c r="F1239" s="8">
        <v>3.29</v>
      </c>
      <c r="J1239" s="8">
        <v>8.5662353555167599</v>
      </c>
      <c r="L1239" s="8">
        <v>38.81</v>
      </c>
      <c r="N1239" s="8">
        <v>3.08</v>
      </c>
      <c r="O1239" s="8">
        <v>0.16</v>
      </c>
      <c r="R1239" s="8">
        <v>98.355235355516783</v>
      </c>
      <c r="AC1239" s="9">
        <v>114</v>
      </c>
    </row>
    <row r="1240" spans="2:70">
      <c r="B1240" s="7" t="s">
        <v>209</v>
      </c>
      <c r="D1240" s="8">
        <v>43.56</v>
      </c>
      <c r="E1240" s="8">
        <v>3.2000000000000001E-2</v>
      </c>
      <c r="F1240" s="8">
        <v>1.64</v>
      </c>
      <c r="J1240" s="8">
        <v>8.6202242338078303</v>
      </c>
      <c r="L1240" s="8">
        <v>43.08</v>
      </c>
      <c r="N1240" s="8">
        <v>1.71</v>
      </c>
      <c r="O1240" s="8">
        <v>0.04</v>
      </c>
      <c r="R1240" s="8">
        <v>98.682224233807844</v>
      </c>
      <c r="AC1240" s="9">
        <v>115</v>
      </c>
    </row>
    <row r="1241" spans="2:70">
      <c r="B1241" s="7" t="s">
        <v>208</v>
      </c>
      <c r="D1241" s="8">
        <v>43.95</v>
      </c>
      <c r="E1241" s="8">
        <v>8.9999999999999993E-3</v>
      </c>
      <c r="F1241" s="8">
        <v>1.75</v>
      </c>
      <c r="J1241" s="8">
        <v>7.9723576943149697</v>
      </c>
      <c r="L1241" s="8">
        <v>43</v>
      </c>
      <c r="N1241" s="8">
        <v>1.67</v>
      </c>
      <c r="O1241" s="8">
        <v>0.02</v>
      </c>
      <c r="R1241" s="8">
        <v>98.371357694314952</v>
      </c>
      <c r="AC1241" s="9">
        <v>118</v>
      </c>
    </row>
    <row r="1242" spans="2:70">
      <c r="B1242" s="7" t="s">
        <v>207</v>
      </c>
      <c r="D1242" s="8">
        <v>44.23</v>
      </c>
      <c r="E1242" s="8">
        <v>1.7999999999999999E-2</v>
      </c>
      <c r="F1242" s="8">
        <v>2.06</v>
      </c>
      <c r="J1242" s="8">
        <v>7.8823762304965097</v>
      </c>
      <c r="L1242" s="8">
        <v>41.76</v>
      </c>
      <c r="N1242" s="8">
        <v>2.41</v>
      </c>
      <c r="O1242" s="8">
        <v>0.02</v>
      </c>
      <c r="R1242" s="8">
        <v>98.380376230496523</v>
      </c>
      <c r="AC1242" s="9">
        <v>123</v>
      </c>
    </row>
    <row r="1243" spans="2:70">
      <c r="B1243" s="7" t="s">
        <v>206</v>
      </c>
      <c r="D1243" s="8">
        <v>44.42</v>
      </c>
      <c r="E1243" s="8">
        <v>3.1E-2</v>
      </c>
      <c r="F1243" s="8">
        <v>0.99</v>
      </c>
      <c r="J1243" s="8">
        <v>8.3862724278798506</v>
      </c>
      <c r="L1243" s="8">
        <v>43.15</v>
      </c>
      <c r="N1243" s="8">
        <v>1.36</v>
      </c>
      <c r="R1243" s="8">
        <v>98.337272427879839</v>
      </c>
      <c r="AC1243" s="9">
        <v>118</v>
      </c>
    </row>
    <row r="1244" spans="2:70">
      <c r="B1244" s="7" t="s">
        <v>205</v>
      </c>
      <c r="D1244" s="8">
        <v>43.4</v>
      </c>
      <c r="E1244" s="8">
        <v>0.14599999999999999</v>
      </c>
      <c r="F1244" s="8">
        <v>1.85</v>
      </c>
      <c r="J1244" s="8">
        <v>8.6652149657170607</v>
      </c>
      <c r="L1244" s="8">
        <v>41.65</v>
      </c>
      <c r="N1244" s="8">
        <v>2.2799999999999998</v>
      </c>
      <c r="O1244" s="8">
        <v>0.2</v>
      </c>
      <c r="R1244" s="8">
        <v>98.191214965717023</v>
      </c>
      <c r="AC1244" s="9">
        <v>117</v>
      </c>
    </row>
    <row r="1245" spans="2:70">
      <c r="B1245" s="7" t="s">
        <v>204</v>
      </c>
      <c r="D1245" s="8">
        <v>44.5</v>
      </c>
      <c r="E1245" s="8">
        <v>0.08</v>
      </c>
      <c r="F1245" s="8">
        <v>3.68</v>
      </c>
      <c r="J1245" s="8">
        <v>8.0893335972789604</v>
      </c>
      <c r="L1245" s="8">
        <v>38.729999999999997</v>
      </c>
      <c r="N1245" s="8">
        <v>3.29</v>
      </c>
      <c r="O1245" s="8">
        <v>0.13</v>
      </c>
      <c r="R1245" s="8">
        <v>98.499333597278962</v>
      </c>
      <c r="AC1245" s="9">
        <v>111</v>
      </c>
    </row>
    <row r="1246" spans="2:70">
      <c r="B1246" s="7" t="s">
        <v>203</v>
      </c>
      <c r="D1246" s="8">
        <v>43.8</v>
      </c>
      <c r="E1246" s="8">
        <v>0.05</v>
      </c>
      <c r="F1246" s="8">
        <v>1.92</v>
      </c>
      <c r="J1246" s="8">
        <v>8.0353447189878793</v>
      </c>
      <c r="L1246" s="8">
        <v>42.75</v>
      </c>
      <c r="N1246" s="8">
        <v>1.66</v>
      </c>
      <c r="O1246" s="8">
        <v>0.04</v>
      </c>
      <c r="R1246" s="8">
        <v>98.255344718987857</v>
      </c>
      <c r="AC1246" s="9">
        <v>123</v>
      </c>
    </row>
    <row r="1247" spans="2:70">
      <c r="B1247" s="7" t="s">
        <v>202</v>
      </c>
      <c r="D1247" s="8">
        <v>44.14</v>
      </c>
      <c r="E1247" s="8">
        <v>0.09</v>
      </c>
      <c r="F1247" s="8">
        <v>2.91</v>
      </c>
      <c r="J1247" s="8">
        <v>8.3142872568250894</v>
      </c>
      <c r="L1247" s="8">
        <v>40.82</v>
      </c>
      <c r="N1247" s="8">
        <v>1.92</v>
      </c>
      <c r="O1247" s="8">
        <v>0.13</v>
      </c>
      <c r="R1247" s="8">
        <v>98.324287256825073</v>
      </c>
      <c r="AC1247" s="9">
        <v>109</v>
      </c>
    </row>
    <row r="1248" spans="2:70">
      <c r="B1248" s="7" t="s">
        <v>201</v>
      </c>
      <c r="D1248" s="8">
        <v>43.69</v>
      </c>
      <c r="E1248" s="8">
        <v>0.12</v>
      </c>
      <c r="F1248" s="8">
        <v>3.13</v>
      </c>
      <c r="J1248" s="8">
        <v>8.85417603973581</v>
      </c>
      <c r="L1248" s="8">
        <v>39.75</v>
      </c>
      <c r="N1248" s="8">
        <v>3.01</v>
      </c>
      <c r="O1248" s="8">
        <v>0.2</v>
      </c>
      <c r="R1248" s="8">
        <v>98.754176039735796</v>
      </c>
      <c r="AC1248" s="9">
        <v>115</v>
      </c>
    </row>
    <row r="1249" spans="2:70">
      <c r="B1249" s="7" t="s">
        <v>200</v>
      </c>
      <c r="D1249" s="8">
        <v>44.34</v>
      </c>
      <c r="E1249" s="8">
        <v>0.03</v>
      </c>
      <c r="F1249" s="8">
        <v>1.84</v>
      </c>
      <c r="J1249" s="8">
        <v>8.1073298900426494</v>
      </c>
      <c r="L1249" s="8">
        <v>42.42</v>
      </c>
      <c r="N1249" s="8">
        <v>1.65</v>
      </c>
      <c r="R1249" s="8">
        <v>98.387329890042665</v>
      </c>
      <c r="AC1249" s="9">
        <v>115</v>
      </c>
    </row>
    <row r="1250" spans="2:70">
      <c r="B1250" s="7" t="s">
        <v>199</v>
      </c>
      <c r="D1250" s="8">
        <v>44.05</v>
      </c>
      <c r="E1250" s="8">
        <v>0.08</v>
      </c>
      <c r="F1250" s="8">
        <v>2.81</v>
      </c>
      <c r="J1250" s="8">
        <v>8.6742131120989008</v>
      </c>
      <c r="L1250" s="8">
        <v>40.159999999999997</v>
      </c>
      <c r="N1250" s="8">
        <v>2.57</v>
      </c>
      <c r="O1250" s="8">
        <v>0.17</v>
      </c>
      <c r="R1250" s="8">
        <v>98.514213112098872</v>
      </c>
      <c r="AB1250" s="9">
        <v>2735.74</v>
      </c>
      <c r="AC1250" s="9">
        <v>112</v>
      </c>
      <c r="AD1250" s="9">
        <v>1679.51</v>
      </c>
    </row>
    <row r="1251" spans="2:70">
      <c r="B1251" s="7" t="s">
        <v>198</v>
      </c>
      <c r="D1251" s="8">
        <v>44.32</v>
      </c>
      <c r="E1251" s="8">
        <v>7.0000000000000007E-2</v>
      </c>
      <c r="F1251" s="8">
        <v>3.05</v>
      </c>
      <c r="J1251" s="8">
        <v>8.1523206219518691</v>
      </c>
      <c r="L1251" s="8">
        <v>40.46</v>
      </c>
      <c r="N1251" s="8">
        <v>2.4300000000000002</v>
      </c>
      <c r="O1251" s="8">
        <v>0.14000000000000001</v>
      </c>
      <c r="R1251" s="8">
        <v>98.622320621951843</v>
      </c>
      <c r="AC1251" s="9">
        <v>104</v>
      </c>
      <c r="AL1251" s="9">
        <v>0.45</v>
      </c>
      <c r="AM1251" s="9">
        <v>2.8371</v>
      </c>
      <c r="AN1251" s="9">
        <v>2.23</v>
      </c>
      <c r="BE1251" s="9">
        <v>4.2900000000000001E-2</v>
      </c>
      <c r="BF1251" s="9">
        <v>8.3699999999999997E-2</v>
      </c>
      <c r="BH1251" s="9">
        <v>0.1767</v>
      </c>
      <c r="BI1251" s="9">
        <v>8.8900000000000007E-2</v>
      </c>
      <c r="BJ1251" s="9">
        <v>4.5499999999999999E-2</v>
      </c>
      <c r="BQ1251" s="9">
        <v>0.26290000000000002</v>
      </c>
      <c r="BR1251" s="9">
        <v>4.48E-2</v>
      </c>
    </row>
    <row r="1252" spans="2:70">
      <c r="B1252" s="7" t="s">
        <v>197</v>
      </c>
      <c r="D1252" s="8">
        <v>44.59</v>
      </c>
      <c r="E1252" s="8">
        <v>0.11</v>
      </c>
      <c r="F1252" s="8">
        <v>3.55</v>
      </c>
      <c r="J1252" s="8">
        <v>8.1703169147155599</v>
      </c>
      <c r="L1252" s="8">
        <v>38.43</v>
      </c>
      <c r="N1252" s="8">
        <v>3.25</v>
      </c>
      <c r="O1252" s="8">
        <v>0.24</v>
      </c>
      <c r="R1252" s="8">
        <v>98.340316914715544</v>
      </c>
      <c r="AC1252" s="9">
        <v>112</v>
      </c>
    </row>
    <row r="1253" spans="2:70">
      <c r="B1253" s="7" t="s">
        <v>196</v>
      </c>
      <c r="D1253" s="8">
        <v>44.08</v>
      </c>
      <c r="E1253" s="8">
        <v>0.1</v>
      </c>
      <c r="F1253" s="8">
        <v>3.71</v>
      </c>
      <c r="J1253" s="8">
        <v>8.1433224755700309</v>
      </c>
      <c r="L1253" s="8">
        <v>39.35</v>
      </c>
      <c r="N1253" s="8">
        <v>2.58</v>
      </c>
      <c r="O1253" s="8">
        <v>0.17</v>
      </c>
      <c r="R1253" s="8">
        <v>98.133322475570026</v>
      </c>
      <c r="AC1253" s="9">
        <v>117</v>
      </c>
    </row>
    <row r="1254" spans="2:70">
      <c r="B1254" s="7" t="s">
        <v>195</v>
      </c>
      <c r="D1254" s="8">
        <v>44.14</v>
      </c>
      <c r="E1254" s="8">
        <v>0.09</v>
      </c>
      <c r="F1254" s="8">
        <v>2.93</v>
      </c>
      <c r="J1254" s="8">
        <v>8.2243057930066392</v>
      </c>
      <c r="L1254" s="8">
        <v>40.049999999999997</v>
      </c>
      <c r="N1254" s="8">
        <v>2.91</v>
      </c>
      <c r="O1254" s="8">
        <v>0.23</v>
      </c>
      <c r="R1254" s="8">
        <v>98.574305793006616</v>
      </c>
      <c r="AC1254" s="9">
        <v>114</v>
      </c>
    </row>
    <row r="1255" spans="2:70">
      <c r="B1255" s="7" t="s">
        <v>194</v>
      </c>
      <c r="D1255" s="8">
        <v>44.99</v>
      </c>
      <c r="E1255" s="8">
        <v>0.15</v>
      </c>
      <c r="F1255" s="8">
        <v>5.65</v>
      </c>
      <c r="J1255" s="8">
        <v>7.1445282271851998</v>
      </c>
      <c r="L1255" s="8">
        <v>35.049999999999997</v>
      </c>
      <c r="N1255" s="8">
        <v>4.6500000000000004</v>
      </c>
      <c r="O1255" s="8">
        <v>0.34</v>
      </c>
      <c r="R1255" s="8">
        <v>97.974528227185218</v>
      </c>
      <c r="AC1255" s="9">
        <v>104</v>
      </c>
    </row>
    <row r="1256" spans="2:70">
      <c r="B1256" s="7" t="s">
        <v>193</v>
      </c>
      <c r="D1256" s="8">
        <v>45.53</v>
      </c>
      <c r="E1256" s="8">
        <v>0.11</v>
      </c>
      <c r="F1256" s="8">
        <v>4.63</v>
      </c>
      <c r="J1256" s="8">
        <v>7.8733780841146697</v>
      </c>
      <c r="L1256" s="8">
        <v>36.229999999999997</v>
      </c>
      <c r="N1256" s="8">
        <v>4.1399999999999997</v>
      </c>
      <c r="O1256" s="8">
        <v>0.28000000000000003</v>
      </c>
      <c r="R1256" s="8">
        <v>98.793378084114664</v>
      </c>
      <c r="AB1256" s="9">
        <v>2884.97</v>
      </c>
      <c r="AC1256" s="9">
        <v>100</v>
      </c>
      <c r="AD1256" s="9">
        <v>1944.13</v>
      </c>
    </row>
    <row r="1257" spans="2:70">
      <c r="B1257" s="7" t="s">
        <v>192</v>
      </c>
      <c r="D1257" s="8">
        <v>43.72</v>
      </c>
      <c r="E1257" s="8">
        <v>0.04</v>
      </c>
      <c r="F1257" s="8">
        <v>2.14</v>
      </c>
      <c r="J1257" s="8">
        <v>8.1883132074792506</v>
      </c>
      <c r="L1257" s="8">
        <v>41.88</v>
      </c>
      <c r="N1257" s="8">
        <v>2.2400000000000002</v>
      </c>
      <c r="O1257" s="8">
        <v>0.01</v>
      </c>
      <c r="R1257" s="8">
        <v>98.21831320747927</v>
      </c>
      <c r="AC1257" s="9">
        <v>119</v>
      </c>
      <c r="AL1257" s="9">
        <v>0.80400000000000005</v>
      </c>
      <c r="AM1257" s="9">
        <v>8.1445000000000007</v>
      </c>
      <c r="AN1257" s="9">
        <v>1.1014999999999999</v>
      </c>
      <c r="BE1257" s="9">
        <v>0.22600000000000001</v>
      </c>
      <c r="BF1257" s="9">
        <v>0.46529999999999999</v>
      </c>
      <c r="BH1257" s="9">
        <v>0.26679999999999998</v>
      </c>
      <c r="BI1257" s="9">
        <v>6.93E-2</v>
      </c>
      <c r="BJ1257" s="9">
        <v>3.3599999999999998E-2</v>
      </c>
      <c r="BQ1257" s="9">
        <v>0.1376</v>
      </c>
      <c r="BR1257" s="9">
        <v>2.2700000000000001E-2</v>
      </c>
    </row>
    <row r="1258" spans="2:70">
      <c r="B1258" s="7" t="s">
        <v>191</v>
      </c>
      <c r="D1258" s="8">
        <v>43.35</v>
      </c>
      <c r="E1258" s="8">
        <v>7.0000000000000007E-2</v>
      </c>
      <c r="F1258" s="8">
        <v>2.39</v>
      </c>
      <c r="J1258" s="8">
        <v>8.6922094048625897</v>
      </c>
      <c r="L1258" s="8">
        <v>42.62</v>
      </c>
      <c r="N1258" s="8">
        <v>1.71</v>
      </c>
      <c r="O1258" s="8">
        <v>0.11</v>
      </c>
      <c r="R1258" s="8">
        <v>98.942209404862609</v>
      </c>
      <c r="AC1258" s="9">
        <v>127</v>
      </c>
    </row>
    <row r="1259" spans="2:70">
      <c r="B1259" s="7" t="s">
        <v>190</v>
      </c>
      <c r="D1259" s="8">
        <v>43.94</v>
      </c>
      <c r="E1259" s="8">
        <v>0.08</v>
      </c>
      <c r="F1259" s="8">
        <v>2.56</v>
      </c>
      <c r="J1259" s="8">
        <v>8.7461982831536709</v>
      </c>
      <c r="L1259" s="8">
        <v>41.71</v>
      </c>
      <c r="N1259" s="8">
        <v>1.7</v>
      </c>
      <c r="O1259" s="8">
        <v>0.1</v>
      </c>
      <c r="R1259" s="8">
        <v>98.836198283153635</v>
      </c>
      <c r="AB1259" s="9">
        <v>3061.75</v>
      </c>
      <c r="AC1259" s="9">
        <v>114</v>
      </c>
      <c r="AD1259" s="9">
        <v>1546.01</v>
      </c>
    </row>
    <row r="1260" spans="2:70">
      <c r="B1260" s="7" t="s">
        <v>189</v>
      </c>
      <c r="D1260" s="8">
        <v>44.96</v>
      </c>
      <c r="E1260" s="8">
        <v>0.12</v>
      </c>
      <c r="F1260" s="8">
        <v>4.5599999999999996</v>
      </c>
      <c r="J1260" s="8">
        <v>7.6574225709503798</v>
      </c>
      <c r="L1260" s="8">
        <v>36.67</v>
      </c>
      <c r="N1260" s="8">
        <v>3.64</v>
      </c>
      <c r="O1260" s="8">
        <v>0.26</v>
      </c>
      <c r="R1260" s="8">
        <v>97.867422570950353</v>
      </c>
      <c r="AC1260" s="9">
        <v>102</v>
      </c>
      <c r="AL1260" s="9">
        <v>0.90069999999999995</v>
      </c>
      <c r="AM1260" s="9">
        <v>10.318300000000001</v>
      </c>
      <c r="AN1260" s="9">
        <v>3.8980999999999999</v>
      </c>
      <c r="BE1260" s="9">
        <v>9.2999999999999999E-2</v>
      </c>
      <c r="BF1260" s="9">
        <v>0.30890000000000001</v>
      </c>
      <c r="BH1260" s="9">
        <v>0.4985</v>
      </c>
      <c r="BI1260" s="9">
        <v>0.2606</v>
      </c>
      <c r="BJ1260" s="9">
        <v>0.10639999999999999</v>
      </c>
      <c r="BQ1260" s="9">
        <v>0.43259999999999998</v>
      </c>
      <c r="BR1260" s="9">
        <v>6.8400000000000002E-2</v>
      </c>
    </row>
    <row r="1261" spans="2:70">
      <c r="B1261" s="7" t="s">
        <v>188</v>
      </c>
      <c r="D1261" s="8">
        <v>44.48</v>
      </c>
      <c r="E1261" s="8">
        <v>0.13</v>
      </c>
      <c r="F1261" s="8">
        <v>4.1100000000000003</v>
      </c>
      <c r="J1261" s="8">
        <v>8.2333039393884793</v>
      </c>
      <c r="L1261" s="8">
        <v>38.18</v>
      </c>
      <c r="N1261" s="8">
        <v>3.2</v>
      </c>
      <c r="O1261" s="8">
        <v>0.21</v>
      </c>
      <c r="R1261" s="8">
        <v>98.543303939388466</v>
      </c>
      <c r="AC1261" s="9">
        <v>104</v>
      </c>
    </row>
    <row r="1262" spans="2:70">
      <c r="B1262" s="7" t="s">
        <v>187</v>
      </c>
      <c r="D1262" s="8">
        <v>43.79</v>
      </c>
      <c r="E1262" s="8">
        <v>0.1</v>
      </c>
      <c r="F1262" s="8">
        <v>2.87</v>
      </c>
      <c r="J1262" s="8">
        <v>8.5932297946622995</v>
      </c>
      <c r="L1262" s="8">
        <v>39.24</v>
      </c>
      <c r="N1262" s="8">
        <v>3.94</v>
      </c>
      <c r="O1262" s="8">
        <v>0.3</v>
      </c>
      <c r="R1262" s="8">
        <v>98.833229794662316</v>
      </c>
      <c r="AC1262" s="9">
        <v>110</v>
      </c>
    </row>
    <row r="1263" spans="2:70">
      <c r="B1263" s="7" t="s">
        <v>186</v>
      </c>
      <c r="D1263" s="8">
        <v>44.07</v>
      </c>
      <c r="E1263" s="8">
        <v>0.08</v>
      </c>
      <c r="F1263" s="8">
        <v>3.01</v>
      </c>
      <c r="J1263" s="8">
        <v>8.2692965249158608</v>
      </c>
      <c r="L1263" s="8">
        <v>40.159999999999997</v>
      </c>
      <c r="N1263" s="8">
        <v>2.7</v>
      </c>
      <c r="O1263" s="8">
        <v>0.12</v>
      </c>
      <c r="R1263" s="8">
        <v>98.409296524915845</v>
      </c>
      <c r="AC1263" s="9">
        <v>116</v>
      </c>
    </row>
    <row r="1264" spans="2:70">
      <c r="B1264" s="7" t="s">
        <v>185</v>
      </c>
      <c r="D1264" s="8">
        <v>43.63</v>
      </c>
      <c r="E1264" s="8">
        <v>0.17</v>
      </c>
      <c r="F1264" s="8">
        <v>3.99</v>
      </c>
      <c r="J1264" s="8">
        <v>8.3592779887343198</v>
      </c>
      <c r="L1264" s="8">
        <v>38.85</v>
      </c>
      <c r="N1264" s="8">
        <v>2.96</v>
      </c>
      <c r="O1264" s="8">
        <v>0.25</v>
      </c>
      <c r="R1264" s="8">
        <v>98.209277988734328</v>
      </c>
      <c r="AC1264" s="9">
        <v>115</v>
      </c>
    </row>
    <row r="1265" spans="2:70">
      <c r="B1265" s="7" t="s">
        <v>184</v>
      </c>
      <c r="D1265" s="8">
        <v>44.47</v>
      </c>
      <c r="E1265" s="8">
        <v>0.08</v>
      </c>
      <c r="F1265" s="8">
        <v>3.08</v>
      </c>
      <c r="J1265" s="8">
        <v>8.1703169147155599</v>
      </c>
      <c r="L1265" s="8">
        <v>40.229999999999997</v>
      </c>
      <c r="N1265" s="8">
        <v>2.89</v>
      </c>
      <c r="O1265" s="8">
        <v>0.16</v>
      </c>
      <c r="R1265" s="8">
        <v>99.080316914715553</v>
      </c>
      <c r="AC1265" s="9">
        <v>106</v>
      </c>
    </row>
    <row r="1266" spans="2:70">
      <c r="B1266" s="7" t="s">
        <v>183</v>
      </c>
      <c r="D1266" s="8">
        <v>44.17</v>
      </c>
      <c r="E1266" s="8">
        <v>0.05</v>
      </c>
      <c r="F1266" s="8">
        <v>2.25</v>
      </c>
      <c r="J1266" s="8">
        <v>8.4222650134072303</v>
      </c>
      <c r="L1266" s="8">
        <v>41.58</v>
      </c>
      <c r="N1266" s="8">
        <v>1.71</v>
      </c>
      <c r="O1266" s="8">
        <v>0.01</v>
      </c>
      <c r="R1266" s="8">
        <v>98.192265013407237</v>
      </c>
      <c r="AC1266" s="9">
        <v>113</v>
      </c>
    </row>
    <row r="1267" spans="2:70">
      <c r="B1267" s="7" t="s">
        <v>182</v>
      </c>
      <c r="D1267" s="8">
        <v>43.52</v>
      </c>
      <c r="E1267" s="8">
        <v>0.1</v>
      </c>
      <c r="F1267" s="8">
        <v>2.93</v>
      </c>
      <c r="J1267" s="8">
        <v>8.44925945255277</v>
      </c>
      <c r="L1267" s="8">
        <v>41.04</v>
      </c>
      <c r="N1267" s="8">
        <v>2.0699999999999998</v>
      </c>
      <c r="O1267" s="8">
        <v>0.08</v>
      </c>
      <c r="R1267" s="8">
        <v>98.18925945255279</v>
      </c>
      <c r="AB1267" s="9">
        <v>2707.1</v>
      </c>
      <c r="AC1267" s="9">
        <v>112</v>
      </c>
      <c r="AD1267" s="9">
        <v>1927.76</v>
      </c>
    </row>
    <row r="1268" spans="2:70">
      <c r="B1268" s="7" t="s">
        <v>181</v>
      </c>
      <c r="D1268" s="8">
        <v>44.34</v>
      </c>
      <c r="E1268" s="8">
        <v>0.1</v>
      </c>
      <c r="F1268" s="8">
        <v>3.2</v>
      </c>
      <c r="J1268" s="8">
        <v>8.1613187683337198</v>
      </c>
      <c r="L1268" s="8">
        <v>38.94</v>
      </c>
      <c r="N1268" s="8">
        <v>3.33</v>
      </c>
      <c r="O1268" s="8">
        <v>0.23</v>
      </c>
      <c r="R1268" s="8">
        <v>98.301318768333715</v>
      </c>
      <c r="AC1268" s="9">
        <v>115</v>
      </c>
      <c r="AL1268" s="9">
        <v>0.38529999999999998</v>
      </c>
      <c r="AM1268" s="9">
        <v>4.4398999999999997</v>
      </c>
      <c r="AN1268" s="9">
        <v>3.0537999999999998</v>
      </c>
      <c r="BE1268" s="9">
        <v>0.1331</v>
      </c>
      <c r="BF1268" s="9">
        <v>0.30940000000000001</v>
      </c>
      <c r="BH1268" s="9">
        <v>0.45279999999999998</v>
      </c>
      <c r="BI1268" s="9">
        <v>0.19869999999999999</v>
      </c>
      <c r="BJ1268" s="9">
        <v>8.1500000000000003E-2</v>
      </c>
      <c r="BQ1268" s="9">
        <v>0.3493</v>
      </c>
      <c r="BR1268" s="9">
        <v>6.3399999999999998E-2</v>
      </c>
    </row>
    <row r="1269" spans="2:70">
      <c r="B1269" s="7" t="s">
        <v>180</v>
      </c>
      <c r="D1269" s="8">
        <v>44.4</v>
      </c>
      <c r="E1269" s="8">
        <v>7.0000000000000007E-2</v>
      </c>
      <c r="F1269" s="8">
        <v>3.1</v>
      </c>
      <c r="J1269" s="8">
        <v>8.1883132074792506</v>
      </c>
      <c r="L1269" s="8">
        <v>39.85</v>
      </c>
      <c r="N1269" s="8">
        <v>2.6</v>
      </c>
      <c r="O1269" s="8">
        <v>0.09</v>
      </c>
      <c r="R1269" s="8">
        <v>98.298313207479254</v>
      </c>
      <c r="AC1269" s="9">
        <v>122</v>
      </c>
    </row>
    <row r="1270" spans="2:70">
      <c r="B1270" s="7" t="s">
        <v>179</v>
      </c>
      <c r="D1270" s="8">
        <v>42.64</v>
      </c>
      <c r="E1270" s="8">
        <v>0.06</v>
      </c>
      <c r="F1270" s="8">
        <v>2.2799999999999998</v>
      </c>
      <c r="J1270" s="8">
        <v>8.9261612107905695</v>
      </c>
      <c r="L1270" s="8">
        <v>42.6</v>
      </c>
      <c r="N1270" s="8">
        <v>1.76</v>
      </c>
      <c r="O1270" s="8">
        <v>0.1</v>
      </c>
      <c r="R1270" s="8">
        <v>98.36616121079058</v>
      </c>
      <c r="AC1270" s="9">
        <v>116</v>
      </c>
    </row>
    <row r="1271" spans="2:70">
      <c r="B1271" s="7" t="s">
        <v>178</v>
      </c>
      <c r="D1271" s="8">
        <v>44.36</v>
      </c>
      <c r="E1271" s="8">
        <v>0.13</v>
      </c>
      <c r="F1271" s="8">
        <v>3.17</v>
      </c>
      <c r="J1271" s="8">
        <v>8.2602983785340207</v>
      </c>
      <c r="L1271" s="8">
        <v>38.71</v>
      </c>
      <c r="N1271" s="8">
        <v>3.42</v>
      </c>
      <c r="O1271" s="8">
        <v>0.24</v>
      </c>
      <c r="R1271" s="8">
        <v>98.290298378534004</v>
      </c>
      <c r="AC1271" s="9">
        <v>117</v>
      </c>
    </row>
    <row r="1272" spans="2:70">
      <c r="B1272" s="7" t="s">
        <v>177</v>
      </c>
      <c r="D1272" s="8">
        <v>43.97</v>
      </c>
      <c r="E1272" s="8">
        <v>0.04</v>
      </c>
      <c r="F1272" s="8">
        <v>3.19</v>
      </c>
      <c r="J1272" s="8">
        <v>7.9273669624057401</v>
      </c>
      <c r="L1272" s="8">
        <v>41.03</v>
      </c>
      <c r="N1272" s="8">
        <v>1.9</v>
      </c>
      <c r="O1272" s="8">
        <v>0.09</v>
      </c>
      <c r="R1272" s="8">
        <v>98.147366962405755</v>
      </c>
      <c r="AC1272" s="9">
        <v>111</v>
      </c>
    </row>
    <row r="1273" spans="2:70">
      <c r="B1273" s="7" t="s">
        <v>176</v>
      </c>
      <c r="D1273" s="8">
        <v>43.81</v>
      </c>
      <c r="E1273" s="8">
        <v>0.06</v>
      </c>
      <c r="F1273" s="8">
        <v>2.64</v>
      </c>
      <c r="J1273" s="8">
        <v>8.3052891104432405</v>
      </c>
      <c r="L1273" s="8">
        <v>41.19</v>
      </c>
      <c r="N1273" s="8">
        <v>2.09</v>
      </c>
      <c r="O1273" s="8">
        <v>0.14000000000000001</v>
      </c>
      <c r="R1273" s="8">
        <v>98.235289110443233</v>
      </c>
      <c r="AC1273" s="9">
        <v>116</v>
      </c>
    </row>
    <row r="1274" spans="2:70">
      <c r="B1274" s="7" t="s">
        <v>175</v>
      </c>
      <c r="D1274" s="8">
        <v>44.87</v>
      </c>
      <c r="E1274" s="8">
        <v>0.14000000000000001</v>
      </c>
      <c r="F1274" s="8">
        <v>3.97</v>
      </c>
      <c r="J1274" s="8">
        <v>8.1073298900426494</v>
      </c>
      <c r="L1274" s="8">
        <v>37.33</v>
      </c>
      <c r="N1274" s="8">
        <v>3.54</v>
      </c>
      <c r="O1274" s="8">
        <v>0.24</v>
      </c>
      <c r="R1274" s="8">
        <v>98.197329890042639</v>
      </c>
      <c r="AC1274" s="9">
        <v>103</v>
      </c>
    </row>
    <row r="1275" spans="2:70">
      <c r="B1275" s="7" t="s">
        <v>174</v>
      </c>
      <c r="D1275" s="8">
        <v>44.24</v>
      </c>
      <c r="E1275" s="8">
        <v>0.09</v>
      </c>
      <c r="F1275" s="8">
        <v>2.91</v>
      </c>
      <c r="J1275" s="8">
        <v>8.7372001367718202</v>
      </c>
      <c r="L1275" s="8">
        <v>39.65</v>
      </c>
      <c r="N1275" s="8">
        <v>3.28</v>
      </c>
      <c r="O1275" s="8">
        <v>0.24</v>
      </c>
      <c r="R1275" s="8">
        <v>99.147200136771829</v>
      </c>
      <c r="AB1275" s="9">
        <v>2894.57</v>
      </c>
      <c r="AC1275" s="9">
        <v>110</v>
      </c>
      <c r="AD1275" s="9">
        <v>1764.77</v>
      </c>
    </row>
    <row r="1276" spans="2:70">
      <c r="B1276" s="7" t="s">
        <v>173</v>
      </c>
      <c r="D1276" s="8">
        <v>44</v>
      </c>
      <c r="E1276" s="8">
        <v>0.12</v>
      </c>
      <c r="F1276" s="8">
        <v>3.05</v>
      </c>
      <c r="J1276" s="8">
        <v>8.44925945255277</v>
      </c>
      <c r="L1276" s="8">
        <v>39.51</v>
      </c>
      <c r="N1276" s="8">
        <v>2.89</v>
      </c>
      <c r="O1276" s="8">
        <v>0.2</v>
      </c>
      <c r="R1276" s="8">
        <v>98.219259452552734</v>
      </c>
      <c r="AC1276" s="9">
        <v>107</v>
      </c>
      <c r="AL1276" s="9">
        <v>1.62</v>
      </c>
      <c r="AM1276" s="9">
        <v>13.126899999999999</v>
      </c>
      <c r="AN1276" s="9">
        <v>3.3757999999999999</v>
      </c>
      <c r="BE1276" s="9">
        <v>0.49609999999999999</v>
      </c>
      <c r="BF1276" s="9">
        <v>1.1887000000000001</v>
      </c>
      <c r="BH1276" s="9">
        <v>0.95240000000000002</v>
      </c>
      <c r="BI1276" s="9">
        <v>0.28160000000000002</v>
      </c>
      <c r="BJ1276" s="9">
        <v>0.10920000000000001</v>
      </c>
      <c r="BQ1276" s="9">
        <v>0.33050000000000002</v>
      </c>
      <c r="BR1276" s="9">
        <v>5.5399999999999998E-2</v>
      </c>
    </row>
    <row r="1277" spans="2:70">
      <c r="B1277" s="7" t="s">
        <v>172</v>
      </c>
      <c r="D1277" s="8">
        <v>43.64</v>
      </c>
      <c r="E1277" s="8">
        <v>0.11</v>
      </c>
      <c r="F1277" s="8">
        <v>2.0499999999999998</v>
      </c>
      <c r="J1277" s="8">
        <v>8.0083502798423503</v>
      </c>
      <c r="L1277" s="8">
        <v>42.4</v>
      </c>
      <c r="N1277" s="8">
        <v>1.69</v>
      </c>
      <c r="O1277" s="8">
        <v>0.21</v>
      </c>
      <c r="R1277" s="8">
        <v>98.108350279842341</v>
      </c>
      <c r="AC1277" s="9">
        <v>120</v>
      </c>
    </row>
    <row r="1278" spans="2:70">
      <c r="B1278" s="7" t="s">
        <v>171</v>
      </c>
      <c r="D1278" s="8">
        <v>44.36</v>
      </c>
      <c r="E1278" s="8">
        <v>0.14000000000000001</v>
      </c>
      <c r="F1278" s="8">
        <v>4.0599999999999996</v>
      </c>
      <c r="J1278" s="8">
        <v>8.3772742814980106</v>
      </c>
      <c r="L1278" s="8">
        <v>37.590000000000003</v>
      </c>
      <c r="N1278" s="8">
        <v>3.44</v>
      </c>
      <c r="O1278" s="8">
        <v>0.21</v>
      </c>
      <c r="R1278" s="8">
        <v>98.177274281498029</v>
      </c>
      <c r="AC1278" s="9">
        <v>102</v>
      </c>
    </row>
    <row r="1279" spans="2:70">
      <c r="B1279" s="7" t="s">
        <v>170</v>
      </c>
      <c r="D1279" s="8">
        <v>44.81</v>
      </c>
      <c r="E1279" s="8">
        <v>0.16</v>
      </c>
      <c r="F1279" s="8">
        <v>4.13</v>
      </c>
      <c r="J1279" s="8">
        <v>8.3862724278798506</v>
      </c>
      <c r="L1279" s="8">
        <v>37.369999999999997</v>
      </c>
      <c r="N1279" s="8">
        <v>3.48</v>
      </c>
      <c r="O1279" s="8">
        <v>0.16</v>
      </c>
      <c r="R1279" s="8">
        <v>98.496272427879831</v>
      </c>
      <c r="AC1279" s="9">
        <v>109</v>
      </c>
    </row>
    <row r="1280" spans="2:70">
      <c r="B1280" s="7" t="s">
        <v>169</v>
      </c>
      <c r="D1280" s="8">
        <v>44.69</v>
      </c>
      <c r="E1280" s="8">
        <v>0.16</v>
      </c>
      <c r="F1280" s="8">
        <v>4.7699999999999996</v>
      </c>
      <c r="J1280" s="8">
        <v>8.1703169147155599</v>
      </c>
      <c r="L1280" s="8">
        <v>37.04</v>
      </c>
      <c r="N1280" s="8">
        <v>3.77</v>
      </c>
      <c r="O1280" s="8">
        <v>0.19</v>
      </c>
      <c r="R1280" s="8">
        <v>98.790316914715561</v>
      </c>
      <c r="AC1280" s="9">
        <v>102</v>
      </c>
    </row>
    <row r="1281" spans="2:70">
      <c r="B1281" s="7" t="s">
        <v>168</v>
      </c>
      <c r="D1281" s="8">
        <v>46.2</v>
      </c>
      <c r="E1281" s="8">
        <v>0.21</v>
      </c>
      <c r="F1281" s="8">
        <v>5.23</v>
      </c>
      <c r="J1281" s="8">
        <v>7.4054744722587103</v>
      </c>
      <c r="L1281" s="8">
        <v>33.6</v>
      </c>
      <c r="N1281" s="8">
        <v>5.54</v>
      </c>
      <c r="O1281" s="8">
        <v>0.37</v>
      </c>
      <c r="R1281" s="8">
        <v>98.555474472258709</v>
      </c>
      <c r="AC1281" s="9">
        <v>88</v>
      </c>
    </row>
    <row r="1282" spans="2:70">
      <c r="B1282" s="7" t="s">
        <v>167</v>
      </c>
      <c r="D1282" s="8">
        <v>44.57</v>
      </c>
      <c r="E1282" s="8">
        <v>0.15</v>
      </c>
      <c r="F1282" s="8">
        <v>4.25</v>
      </c>
      <c r="J1282" s="8">
        <v>8.2602983785340207</v>
      </c>
      <c r="L1282" s="8">
        <v>37.630000000000003</v>
      </c>
      <c r="N1282" s="8">
        <v>3.57</v>
      </c>
      <c r="O1282" s="8">
        <v>0.21</v>
      </c>
      <c r="R1282" s="8">
        <v>98.640298378534027</v>
      </c>
      <c r="AB1282" s="9">
        <v>2477.4499999999998</v>
      </c>
      <c r="AC1282" s="9">
        <v>100</v>
      </c>
      <c r="AD1282" s="9">
        <v>1855.6</v>
      </c>
    </row>
    <row r="1283" spans="2:70">
      <c r="B1283" s="7" t="s">
        <v>166</v>
      </c>
      <c r="D1283" s="8">
        <v>43.82</v>
      </c>
      <c r="E1283" s="8">
        <v>0.03</v>
      </c>
      <c r="F1283" s="8">
        <v>1.81</v>
      </c>
      <c r="J1283" s="8">
        <v>8.1073298900426494</v>
      </c>
      <c r="L1283" s="8">
        <v>43.02</v>
      </c>
      <c r="N1283" s="8">
        <v>1.56</v>
      </c>
      <c r="O1283" s="8">
        <v>0.08</v>
      </c>
      <c r="R1283" s="8">
        <v>98.427329890042671</v>
      </c>
      <c r="AB1283" s="9">
        <v>2734.62</v>
      </c>
      <c r="AC1283" s="9">
        <v>118</v>
      </c>
      <c r="AD1283" s="9">
        <v>1697.43</v>
      </c>
      <c r="AL1283" s="9">
        <v>0.43</v>
      </c>
      <c r="AM1283" s="9">
        <v>1.5696000000000001</v>
      </c>
      <c r="AN1283" s="9">
        <v>0.79469999999999996</v>
      </c>
      <c r="BE1283" s="9">
        <v>0.12920000000000001</v>
      </c>
      <c r="BF1283" s="9">
        <v>0.1099</v>
      </c>
      <c r="BH1283" s="9">
        <v>0.19320000000000001</v>
      </c>
      <c r="BI1283" s="9">
        <v>4.9099999999999998E-2</v>
      </c>
      <c r="BJ1283" s="9">
        <v>2.06E-2</v>
      </c>
      <c r="BQ1283" s="9">
        <v>0.1077</v>
      </c>
      <c r="BR1283" s="9">
        <v>1.66E-2</v>
      </c>
    </row>
    <row r="1284" spans="2:70">
      <c r="B1284" s="7" t="s">
        <v>165</v>
      </c>
      <c r="D1284" s="8">
        <v>44.7</v>
      </c>
      <c r="E1284" s="8">
        <v>0.16</v>
      </c>
      <c r="F1284" s="8">
        <v>4.3600000000000003</v>
      </c>
      <c r="J1284" s="8">
        <v>8.4852520380801497</v>
      </c>
      <c r="L1284" s="8">
        <v>37.46</v>
      </c>
      <c r="N1284" s="8">
        <v>3.43</v>
      </c>
      <c r="O1284" s="8">
        <v>0.2</v>
      </c>
      <c r="R1284" s="8">
        <v>98.795252038080122</v>
      </c>
      <c r="AB1284" s="9">
        <v>2270.66</v>
      </c>
      <c r="AC1284" s="9">
        <v>96</v>
      </c>
      <c r="AD1284" s="9">
        <v>1641.41</v>
      </c>
      <c r="AL1284" s="9">
        <v>0.39</v>
      </c>
      <c r="AM1284" s="9">
        <v>22.1191</v>
      </c>
      <c r="AN1284" s="9">
        <v>3.9409999999999998</v>
      </c>
      <c r="BE1284" s="9">
        <v>0.36170000000000002</v>
      </c>
      <c r="BF1284" s="9">
        <v>0.60570000000000002</v>
      </c>
      <c r="BH1284" s="9">
        <v>0.89570000000000005</v>
      </c>
      <c r="BI1284" s="9">
        <v>0.32369999999999999</v>
      </c>
      <c r="BJ1284" s="9">
        <v>0.14630000000000001</v>
      </c>
      <c r="BQ1284" s="9">
        <v>0.40610000000000002</v>
      </c>
      <c r="BR1284" s="9">
        <v>6.4600000000000005E-2</v>
      </c>
    </row>
    <row r="1285" spans="2:70">
      <c r="B1285" s="7" t="s">
        <v>164</v>
      </c>
      <c r="D1285" s="8">
        <v>43.87</v>
      </c>
      <c r="E1285" s="8">
        <v>0.17</v>
      </c>
      <c r="F1285" s="8">
        <v>3.45</v>
      </c>
      <c r="J1285" s="8">
        <v>8.7821908686810506</v>
      </c>
      <c r="L1285" s="8">
        <v>38.86</v>
      </c>
      <c r="N1285" s="8">
        <v>3.05</v>
      </c>
      <c r="O1285" s="8">
        <v>0.21</v>
      </c>
      <c r="R1285" s="8">
        <v>98.392190868681084</v>
      </c>
      <c r="AC1285" s="9">
        <v>110</v>
      </c>
      <c r="AL1285" s="9">
        <v>3.5893000000000002</v>
      </c>
      <c r="AM1285" s="9">
        <v>99.27</v>
      </c>
      <c r="AN1285" s="9">
        <v>3.4340000000000002</v>
      </c>
      <c r="BE1285" s="9">
        <v>1.4562999999999999</v>
      </c>
      <c r="BF1285" s="9">
        <v>2.3668999999999998</v>
      </c>
      <c r="BH1285" s="9">
        <v>1.8059000000000001</v>
      </c>
      <c r="BI1285" s="9">
        <v>0.42209999999999998</v>
      </c>
      <c r="BJ1285" s="9">
        <v>0.16950000000000001</v>
      </c>
      <c r="BQ1285" s="9">
        <v>0.34410000000000002</v>
      </c>
      <c r="BR1285" s="9">
        <v>5.8599999999999999E-2</v>
      </c>
    </row>
    <row r="1286" spans="2:70">
      <c r="B1286" s="7" t="s">
        <v>163</v>
      </c>
      <c r="D1286" s="8">
        <v>44.61</v>
      </c>
      <c r="E1286" s="8">
        <v>0.11</v>
      </c>
      <c r="F1286" s="8">
        <v>3.54</v>
      </c>
      <c r="J1286" s="8">
        <v>7.9993521334604996</v>
      </c>
      <c r="L1286" s="8">
        <v>38.979999999999997</v>
      </c>
      <c r="N1286" s="8">
        <v>3.12</v>
      </c>
      <c r="O1286" s="8">
        <v>0.16</v>
      </c>
      <c r="R1286" s="8">
        <v>98.519352133460501</v>
      </c>
      <c r="AC1286" s="9">
        <v>107</v>
      </c>
    </row>
    <row r="1287" spans="2:70">
      <c r="B1287" s="7" t="s">
        <v>162</v>
      </c>
      <c r="D1287" s="8">
        <v>43.25</v>
      </c>
      <c r="E1287" s="8">
        <v>0.16</v>
      </c>
      <c r="F1287" s="8">
        <v>3.42</v>
      </c>
      <c r="J1287" s="8">
        <v>9.1241204311911694</v>
      </c>
      <c r="L1287" s="8">
        <v>38.32</v>
      </c>
      <c r="N1287" s="8">
        <v>3.19</v>
      </c>
      <c r="O1287" s="8">
        <v>0.49</v>
      </c>
      <c r="R1287" s="8">
        <v>97.954120431191171</v>
      </c>
      <c r="AC1287" s="9">
        <v>110</v>
      </c>
    </row>
    <row r="1288" spans="2:70">
      <c r="B1288" s="7" t="s">
        <v>161</v>
      </c>
      <c r="D1288" s="8">
        <v>44.39</v>
      </c>
      <c r="E1288" s="8">
        <v>0.03</v>
      </c>
      <c r="F1288" s="8">
        <v>1.63</v>
      </c>
      <c r="J1288" s="8">
        <v>8.7731927222991999</v>
      </c>
      <c r="L1288" s="8">
        <v>42.6</v>
      </c>
      <c r="N1288" s="8">
        <v>1.48</v>
      </c>
      <c r="R1288" s="8">
        <v>98.903192722299195</v>
      </c>
      <c r="AC1288" s="9">
        <v>123</v>
      </c>
    </row>
    <row r="1289" spans="2:70">
      <c r="B1289" s="7" t="s">
        <v>160</v>
      </c>
      <c r="D1289" s="8">
        <v>44.62</v>
      </c>
      <c r="E1289" s="8">
        <v>0.15</v>
      </c>
      <c r="F1289" s="8">
        <v>3.96</v>
      </c>
      <c r="J1289" s="8">
        <v>8.4222650134072303</v>
      </c>
      <c r="L1289" s="8">
        <v>37.61</v>
      </c>
      <c r="N1289" s="8">
        <v>3.47</v>
      </c>
      <c r="O1289" s="8">
        <v>0.32</v>
      </c>
      <c r="R1289" s="8">
        <v>98.552265013407222</v>
      </c>
      <c r="AC1289" s="9">
        <v>112</v>
      </c>
    </row>
    <row r="1290" spans="2:70">
      <c r="B1290" s="7" t="s">
        <v>159</v>
      </c>
      <c r="D1290" s="8">
        <v>43.39</v>
      </c>
      <c r="E1290" s="8">
        <v>0.12</v>
      </c>
      <c r="F1290" s="8">
        <v>3.66</v>
      </c>
      <c r="J1290" s="8">
        <v>8.7102056976262805</v>
      </c>
      <c r="L1290" s="8">
        <v>39.6</v>
      </c>
      <c r="N1290" s="8">
        <v>2.61</v>
      </c>
      <c r="O1290" s="8">
        <v>0.13</v>
      </c>
      <c r="R1290" s="8">
        <v>98.220205697626284</v>
      </c>
      <c r="AC1290" s="9">
        <v>116</v>
      </c>
    </row>
    <row r="1291" spans="2:70">
      <c r="B1291" s="7" t="s">
        <v>158</v>
      </c>
      <c r="D1291" s="8">
        <v>43.74</v>
      </c>
      <c r="E1291" s="8">
        <v>0.12</v>
      </c>
      <c r="F1291" s="8">
        <v>3.39</v>
      </c>
      <c r="J1291" s="8">
        <v>8.8181834542084303</v>
      </c>
      <c r="L1291" s="8">
        <v>39.020000000000003</v>
      </c>
      <c r="N1291" s="8">
        <v>2.91</v>
      </c>
      <c r="O1291" s="8">
        <v>0.16</v>
      </c>
      <c r="R1291" s="8">
        <v>98.158183454208427</v>
      </c>
      <c r="AC1291" s="9">
        <v>128</v>
      </c>
    </row>
    <row r="1292" spans="2:70">
      <c r="B1292" s="7" t="s">
        <v>157</v>
      </c>
      <c r="D1292" s="8">
        <v>44.87</v>
      </c>
      <c r="E1292" s="8">
        <v>0.14000000000000001</v>
      </c>
      <c r="F1292" s="8">
        <v>3.71</v>
      </c>
      <c r="J1292" s="8">
        <v>7.9273669624057401</v>
      </c>
      <c r="L1292" s="8">
        <v>38.590000000000003</v>
      </c>
      <c r="N1292" s="8">
        <v>3.15</v>
      </c>
      <c r="O1292" s="8">
        <v>0.25</v>
      </c>
      <c r="R1292" s="8">
        <v>98.637366962405736</v>
      </c>
      <c r="AC1292" s="9">
        <v>99</v>
      </c>
    </row>
    <row r="1293" spans="2:70">
      <c r="B1293" s="7" t="s">
        <v>156</v>
      </c>
      <c r="D1293" s="8">
        <v>45.12</v>
      </c>
      <c r="E1293" s="8">
        <v>0.17</v>
      </c>
      <c r="F1293" s="8">
        <v>4.45</v>
      </c>
      <c r="J1293" s="8">
        <v>8.0623391581334207</v>
      </c>
      <c r="L1293" s="8">
        <v>36.39</v>
      </c>
      <c r="N1293" s="8">
        <v>4.0599999999999996</v>
      </c>
      <c r="O1293" s="8">
        <v>0.26</v>
      </c>
      <c r="R1293" s="8">
        <v>98.512339158133429</v>
      </c>
      <c r="AC1293" s="9">
        <v>100</v>
      </c>
    </row>
    <row r="1294" spans="2:70">
      <c r="B1294" s="7" t="s">
        <v>155</v>
      </c>
      <c r="D1294" s="8">
        <v>44.43</v>
      </c>
      <c r="E1294" s="8">
        <v>0.13</v>
      </c>
      <c r="F1294" s="8">
        <v>3.99</v>
      </c>
      <c r="J1294" s="8">
        <v>8.25130023215217</v>
      </c>
      <c r="L1294" s="8">
        <v>38.130000000000003</v>
      </c>
      <c r="N1294" s="8">
        <v>3.28</v>
      </c>
      <c r="O1294" s="8">
        <v>0.22</v>
      </c>
      <c r="R1294" s="8">
        <v>98.431300232152182</v>
      </c>
      <c r="AC1294" s="9">
        <v>116</v>
      </c>
    </row>
    <row r="1295" spans="2:70">
      <c r="B1295" s="7" t="s">
        <v>154</v>
      </c>
      <c r="D1295" s="8">
        <v>44.27</v>
      </c>
      <c r="E1295" s="8">
        <v>0.12</v>
      </c>
      <c r="F1295" s="8">
        <v>3.72</v>
      </c>
      <c r="J1295" s="8">
        <v>8.3142872568250894</v>
      </c>
      <c r="L1295" s="8">
        <v>38.729999999999997</v>
      </c>
      <c r="N1295" s="8">
        <v>3.11</v>
      </c>
      <c r="O1295" s="8">
        <v>0.13</v>
      </c>
      <c r="R1295" s="8">
        <v>98.394287256825095</v>
      </c>
      <c r="AC1295" s="9">
        <v>108</v>
      </c>
    </row>
    <row r="1296" spans="2:70">
      <c r="B1296" s="7" t="s">
        <v>153</v>
      </c>
      <c r="D1296" s="8">
        <v>44.68</v>
      </c>
      <c r="E1296" s="8">
        <v>0.14000000000000001</v>
      </c>
      <c r="F1296" s="8">
        <v>3.7</v>
      </c>
      <c r="J1296" s="8">
        <v>9.0971259920456298</v>
      </c>
      <c r="L1296" s="8">
        <v>37.47</v>
      </c>
      <c r="N1296" s="8">
        <v>3.19</v>
      </c>
      <c r="O1296" s="8">
        <v>0.26</v>
      </c>
      <c r="R1296" s="8">
        <v>98.537125992045617</v>
      </c>
      <c r="AB1296" s="9">
        <v>2844.53</v>
      </c>
      <c r="AC1296" s="9">
        <v>107</v>
      </c>
      <c r="AD1296" s="9">
        <v>1927.13</v>
      </c>
    </row>
    <row r="1297" spans="2:70">
      <c r="B1297" s="7" t="s">
        <v>152</v>
      </c>
      <c r="D1297" s="8">
        <v>44.24</v>
      </c>
      <c r="E1297" s="8">
        <v>0.14000000000000001</v>
      </c>
      <c r="F1297" s="8">
        <v>3.92</v>
      </c>
      <c r="J1297" s="8">
        <v>8.5032483308438405</v>
      </c>
      <c r="L1297" s="8">
        <v>38.229999999999997</v>
      </c>
      <c r="N1297" s="8">
        <v>3.36</v>
      </c>
      <c r="O1297" s="8">
        <v>0.18</v>
      </c>
      <c r="R1297" s="8">
        <v>98.573248330843882</v>
      </c>
      <c r="AC1297" s="9">
        <v>114</v>
      </c>
      <c r="AL1297" s="9">
        <v>0.71550000000000002</v>
      </c>
      <c r="AM1297" s="9">
        <v>7.4943999999999997</v>
      </c>
      <c r="AN1297" s="9">
        <v>3.8717999999999999</v>
      </c>
      <c r="BE1297" s="9">
        <v>0.1031</v>
      </c>
      <c r="BF1297" s="9">
        <v>0.38669999999999999</v>
      </c>
      <c r="BH1297" s="9">
        <v>0.60609999999999997</v>
      </c>
      <c r="BI1297" s="9">
        <v>0.28120000000000001</v>
      </c>
      <c r="BJ1297" s="9">
        <v>0.12609999999999999</v>
      </c>
      <c r="BQ1297" s="9">
        <v>0.42009999999999997</v>
      </c>
      <c r="BR1297" s="9">
        <v>6.8099999999999994E-2</v>
      </c>
    </row>
    <row r="1298" spans="2:70">
      <c r="B1298" s="7" t="s">
        <v>151</v>
      </c>
      <c r="D1298" s="8">
        <v>43.9</v>
      </c>
      <c r="E1298" s="8">
        <v>0.12</v>
      </c>
      <c r="F1298" s="8">
        <v>3.25</v>
      </c>
      <c r="J1298" s="8">
        <v>8.5212446236075294</v>
      </c>
      <c r="L1298" s="8">
        <v>39.340000000000003</v>
      </c>
      <c r="N1298" s="8">
        <v>2.94</v>
      </c>
      <c r="O1298" s="8">
        <v>0.21</v>
      </c>
      <c r="R1298" s="8">
        <v>98.281244623607535</v>
      </c>
      <c r="AC1298" s="9">
        <v>111</v>
      </c>
    </row>
    <row r="1299" spans="2:70">
      <c r="B1299" s="7" t="s">
        <v>150</v>
      </c>
      <c r="D1299" s="8">
        <v>44.46</v>
      </c>
      <c r="E1299" s="8">
        <v>0.12</v>
      </c>
      <c r="F1299" s="8">
        <v>3.07</v>
      </c>
      <c r="J1299" s="8">
        <v>8.4132668670253903</v>
      </c>
      <c r="L1299" s="8">
        <v>39.729999999999997</v>
      </c>
      <c r="N1299" s="8">
        <v>2.77</v>
      </c>
      <c r="O1299" s="8">
        <v>0.18</v>
      </c>
      <c r="R1299" s="8">
        <v>98.743266867025397</v>
      </c>
      <c r="AC1299" s="9">
        <v>111</v>
      </c>
    </row>
    <row r="1300" spans="2:70">
      <c r="B1300" s="7" t="s">
        <v>149</v>
      </c>
      <c r="D1300" s="8">
        <v>44.8</v>
      </c>
      <c r="E1300" s="8">
        <v>0.14000000000000001</v>
      </c>
      <c r="F1300" s="8">
        <v>3.88</v>
      </c>
      <c r="J1300" s="8">
        <v>8.2782946712977097</v>
      </c>
      <c r="L1300" s="8">
        <v>37.979999999999997</v>
      </c>
      <c r="N1300" s="8">
        <v>3.42</v>
      </c>
      <c r="O1300" s="8">
        <v>0.33</v>
      </c>
      <c r="R1300" s="8">
        <v>98.828294671297698</v>
      </c>
      <c r="AC1300" s="9">
        <v>107</v>
      </c>
    </row>
    <row r="1301" spans="2:70">
      <c r="B1301" s="7" t="s">
        <v>148</v>
      </c>
      <c r="D1301" s="8">
        <v>43.96</v>
      </c>
      <c r="E1301" s="8">
        <v>0.12</v>
      </c>
      <c r="F1301" s="8">
        <v>3.36</v>
      </c>
      <c r="J1301" s="8">
        <v>8.5572372091349092</v>
      </c>
      <c r="L1301" s="8">
        <v>39.6</v>
      </c>
      <c r="N1301" s="8">
        <v>2.91</v>
      </c>
      <c r="O1301" s="8">
        <v>0.16</v>
      </c>
      <c r="R1301" s="8">
        <v>98.667237209134925</v>
      </c>
      <c r="AB1301" s="9">
        <v>2507.87</v>
      </c>
      <c r="AC1301" s="9">
        <v>111</v>
      </c>
      <c r="AD1301" s="9">
        <v>1718.61</v>
      </c>
    </row>
    <row r="1302" spans="2:70">
      <c r="B1302" s="7" t="s">
        <v>147</v>
      </c>
      <c r="D1302" s="8">
        <v>43.19</v>
      </c>
      <c r="E1302" s="8">
        <v>0.12</v>
      </c>
      <c r="F1302" s="8">
        <v>3.36</v>
      </c>
      <c r="J1302" s="8">
        <v>9.6280166285745103</v>
      </c>
      <c r="L1302" s="8">
        <v>39.11</v>
      </c>
      <c r="N1302" s="8">
        <v>2.77</v>
      </c>
      <c r="O1302" s="8">
        <v>0.21</v>
      </c>
      <c r="R1302" s="8">
        <v>98.388016628574533</v>
      </c>
      <c r="AC1302" s="9">
        <v>111</v>
      </c>
      <c r="AL1302" s="9">
        <v>0.59399999999999997</v>
      </c>
      <c r="AM1302" s="9">
        <v>7.9619999999999997</v>
      </c>
      <c r="AN1302" s="9">
        <v>2.8502999999999998</v>
      </c>
      <c r="BE1302" s="9">
        <v>9.7600000000000006E-2</v>
      </c>
      <c r="BF1302" s="9">
        <v>0.41510000000000002</v>
      </c>
      <c r="BH1302" s="9">
        <v>0.50829999999999997</v>
      </c>
      <c r="BI1302" s="9">
        <v>0.25069999999999998</v>
      </c>
      <c r="BJ1302" s="9">
        <v>9.6299999999999997E-2</v>
      </c>
      <c r="BQ1302" s="9">
        <v>0.30349999999999999</v>
      </c>
      <c r="BR1302" s="9">
        <v>5.0999999999999997E-2</v>
      </c>
    </row>
    <row r="1303" spans="2:70">
      <c r="B1303" s="7" t="s">
        <v>146</v>
      </c>
      <c r="D1303" s="8">
        <v>44.51</v>
      </c>
      <c r="E1303" s="8">
        <v>0.13</v>
      </c>
      <c r="F1303" s="8">
        <v>3.44</v>
      </c>
      <c r="J1303" s="8">
        <v>8.4672557453164607</v>
      </c>
      <c r="L1303" s="8">
        <v>38.840000000000003</v>
      </c>
      <c r="N1303" s="8">
        <v>3.13</v>
      </c>
      <c r="O1303" s="8">
        <v>0.18</v>
      </c>
      <c r="R1303" s="8">
        <v>98.697255745316482</v>
      </c>
      <c r="AB1303" s="9">
        <v>2551.4499999999998</v>
      </c>
      <c r="AC1303" s="9">
        <v>110</v>
      </c>
      <c r="AD1303" s="9">
        <v>1962.7</v>
      </c>
    </row>
    <row r="1304" spans="2:70">
      <c r="B1304" s="7" t="s">
        <v>145</v>
      </c>
      <c r="D1304" s="8">
        <v>43.56</v>
      </c>
      <c r="E1304" s="8">
        <v>0.12</v>
      </c>
      <c r="F1304" s="8">
        <v>3.06</v>
      </c>
      <c r="J1304" s="8">
        <v>8.7461982831536709</v>
      </c>
      <c r="L1304" s="8">
        <v>40.11</v>
      </c>
      <c r="N1304" s="8">
        <v>2.4900000000000002</v>
      </c>
      <c r="O1304" s="8">
        <v>0.61</v>
      </c>
      <c r="R1304" s="8">
        <v>98.696198283153691</v>
      </c>
      <c r="AC1304" s="9">
        <v>113</v>
      </c>
      <c r="AL1304" s="9">
        <v>3.0470000000000002</v>
      </c>
      <c r="AM1304" s="9">
        <v>70.046099999999996</v>
      </c>
      <c r="AN1304" s="9">
        <v>4.1543999999999999</v>
      </c>
      <c r="BE1304" s="9">
        <v>3.105</v>
      </c>
      <c r="BF1304" s="9">
        <v>8.9440000000000008</v>
      </c>
      <c r="BH1304" s="9">
        <v>5.048</v>
      </c>
      <c r="BI1304" s="9">
        <v>0.99970000000000003</v>
      </c>
      <c r="BJ1304" s="9">
        <v>0.28510000000000002</v>
      </c>
      <c r="BQ1304" s="9">
        <v>0.4652</v>
      </c>
      <c r="BR1304" s="9">
        <v>7.8E-2</v>
      </c>
    </row>
    <row r="1305" spans="2:70">
      <c r="B1305" s="7" t="s">
        <v>144</v>
      </c>
      <c r="D1305" s="8">
        <v>44.46</v>
      </c>
      <c r="E1305" s="8">
        <v>0.14000000000000001</v>
      </c>
      <c r="F1305" s="8">
        <v>3.66</v>
      </c>
      <c r="J1305" s="8">
        <v>8.5482390627530709</v>
      </c>
      <c r="L1305" s="8">
        <v>38.4</v>
      </c>
      <c r="N1305" s="8">
        <v>3.16</v>
      </c>
      <c r="O1305" s="8">
        <v>0.21</v>
      </c>
      <c r="R1305" s="8">
        <v>98.578239062753056</v>
      </c>
      <c r="AC1305" s="9">
        <v>106</v>
      </c>
    </row>
    <row r="1306" spans="2:70">
      <c r="B1306" s="7" t="s">
        <v>143</v>
      </c>
      <c r="D1306" s="8">
        <v>44.54</v>
      </c>
      <c r="E1306" s="8">
        <v>0.15</v>
      </c>
      <c r="F1306" s="8">
        <v>3.66</v>
      </c>
      <c r="J1306" s="8">
        <v>8.3142872568250894</v>
      </c>
      <c r="L1306" s="8">
        <v>38.450000000000003</v>
      </c>
      <c r="N1306" s="8">
        <v>3.43</v>
      </c>
      <c r="O1306" s="8">
        <v>0.2</v>
      </c>
      <c r="R1306" s="8">
        <v>98.744287256825075</v>
      </c>
      <c r="AC1306" s="9">
        <v>102</v>
      </c>
    </row>
    <row r="1307" spans="2:70">
      <c r="B1307" s="7" t="s">
        <v>142</v>
      </c>
      <c r="D1307" s="8">
        <v>44.92</v>
      </c>
      <c r="E1307" s="8">
        <v>0.14000000000000001</v>
      </c>
      <c r="F1307" s="8">
        <v>3.78</v>
      </c>
      <c r="J1307" s="8">
        <v>7.9723576943149697</v>
      </c>
      <c r="L1307" s="8">
        <v>37.96</v>
      </c>
      <c r="N1307" s="8">
        <v>3.56</v>
      </c>
      <c r="O1307" s="8">
        <v>0.19</v>
      </c>
      <c r="R1307" s="8">
        <v>98.522357694314962</v>
      </c>
      <c r="AC1307" s="9">
        <v>110</v>
      </c>
    </row>
    <row r="1308" spans="2:70">
      <c r="B1308" s="7" t="s">
        <v>141</v>
      </c>
      <c r="D1308" s="8">
        <v>44.46</v>
      </c>
      <c r="E1308" s="8">
        <v>0.09</v>
      </c>
      <c r="F1308" s="8">
        <v>2.92</v>
      </c>
      <c r="J1308" s="8">
        <v>8.3322835495887801</v>
      </c>
      <c r="L1308" s="8">
        <v>40.229999999999997</v>
      </c>
      <c r="N1308" s="8">
        <v>2.56</v>
      </c>
      <c r="O1308" s="8">
        <v>0.16</v>
      </c>
      <c r="R1308" s="8">
        <v>98.752283549588782</v>
      </c>
      <c r="AC1308" s="9">
        <v>117</v>
      </c>
    </row>
    <row r="1309" spans="2:70">
      <c r="B1309" s="7" t="s">
        <v>140</v>
      </c>
      <c r="D1309" s="8">
        <v>43.97</v>
      </c>
      <c r="E1309" s="8">
        <v>0.11</v>
      </c>
      <c r="F1309" s="8">
        <v>3.31</v>
      </c>
      <c r="J1309" s="8">
        <v>8.4222650134072303</v>
      </c>
      <c r="L1309" s="8">
        <v>39.86</v>
      </c>
      <c r="N1309" s="8">
        <v>2.77</v>
      </c>
      <c r="O1309" s="8">
        <v>0.21</v>
      </c>
      <c r="R1309" s="8">
        <v>98.652265013407245</v>
      </c>
      <c r="AC1309" s="9">
        <v>113</v>
      </c>
    </row>
    <row r="1310" spans="2:70">
      <c r="B1310" s="7" t="s">
        <v>139</v>
      </c>
      <c r="D1310" s="8">
        <v>43.87</v>
      </c>
      <c r="E1310" s="8">
        <v>0.12</v>
      </c>
      <c r="F1310" s="8">
        <v>3.12</v>
      </c>
      <c r="J1310" s="8">
        <v>8.6202242338078303</v>
      </c>
      <c r="L1310" s="8">
        <v>39.36</v>
      </c>
      <c r="N1310" s="8">
        <v>2.99</v>
      </c>
      <c r="O1310" s="8">
        <v>0.25</v>
      </c>
      <c r="R1310" s="8">
        <v>98.33022423380784</v>
      </c>
      <c r="AC1310" s="9">
        <v>120</v>
      </c>
    </row>
    <row r="1311" spans="2:70">
      <c r="B1311" s="7" t="s">
        <v>138</v>
      </c>
      <c r="D1311" s="8">
        <v>44.51</v>
      </c>
      <c r="E1311" s="8">
        <v>0.13</v>
      </c>
      <c r="F1311" s="8">
        <v>3.68</v>
      </c>
      <c r="J1311" s="8">
        <v>8.05334101175157</v>
      </c>
      <c r="L1311" s="8">
        <v>38.64</v>
      </c>
      <c r="N1311" s="8">
        <v>3.39</v>
      </c>
      <c r="O1311" s="8">
        <v>0.2</v>
      </c>
      <c r="R1311" s="8">
        <v>98.603341011751567</v>
      </c>
      <c r="AC1311" s="9">
        <v>114</v>
      </c>
    </row>
    <row r="1312" spans="2:70">
      <c r="B1312" s="7" t="s">
        <v>137</v>
      </c>
      <c r="D1312" s="8">
        <v>44.19</v>
      </c>
      <c r="E1312" s="8">
        <v>0.15</v>
      </c>
      <c r="F1312" s="8">
        <v>4.01</v>
      </c>
      <c r="J1312" s="8">
        <v>8.2962909640614004</v>
      </c>
      <c r="L1312" s="8">
        <v>38.31</v>
      </c>
      <c r="N1312" s="8">
        <v>3.58</v>
      </c>
      <c r="O1312" s="8">
        <v>0.27</v>
      </c>
      <c r="R1312" s="8">
        <v>98.806290964061418</v>
      </c>
      <c r="AC1312" s="9">
        <v>117</v>
      </c>
    </row>
    <row r="1313" spans="2:70">
      <c r="B1313" s="7" t="s">
        <v>136</v>
      </c>
      <c r="D1313" s="8">
        <v>44.66</v>
      </c>
      <c r="E1313" s="8">
        <v>7.4999999999999997E-2</v>
      </c>
      <c r="F1313" s="8">
        <v>3.05</v>
      </c>
      <c r="J1313" s="8">
        <v>8.1883132074792506</v>
      </c>
      <c r="L1313" s="8">
        <v>39.42</v>
      </c>
      <c r="N1313" s="8">
        <v>2.92</v>
      </c>
      <c r="O1313" s="8">
        <v>0.03</v>
      </c>
      <c r="R1313" s="8">
        <v>98.343313207479255</v>
      </c>
      <c r="AC1313" s="9">
        <v>111</v>
      </c>
    </row>
    <row r="1314" spans="2:70">
      <c r="B1314" s="7" t="s">
        <v>135</v>
      </c>
      <c r="D1314" s="8">
        <v>43.39</v>
      </c>
      <c r="E1314" s="8">
        <v>0.03</v>
      </c>
      <c r="F1314" s="8">
        <v>1.43</v>
      </c>
      <c r="J1314" s="8">
        <v>8.24230208577033</v>
      </c>
      <c r="L1314" s="8">
        <v>43.66</v>
      </c>
      <c r="N1314" s="8">
        <v>1.67</v>
      </c>
      <c r="R1314" s="8">
        <v>98.422302085770326</v>
      </c>
      <c r="AC1314" s="9">
        <v>115</v>
      </c>
    </row>
    <row r="1315" spans="2:70">
      <c r="B1315" s="7" t="s">
        <v>134</v>
      </c>
      <c r="D1315" s="8">
        <v>44.15</v>
      </c>
      <c r="E1315" s="8">
        <v>8.8999999999999996E-2</v>
      </c>
      <c r="F1315" s="8">
        <v>3.06</v>
      </c>
      <c r="J1315" s="8">
        <v>8.6742131120989008</v>
      </c>
      <c r="L1315" s="8">
        <v>40.31</v>
      </c>
      <c r="N1315" s="8">
        <v>2.48</v>
      </c>
      <c r="O1315" s="8">
        <v>0.1</v>
      </c>
      <c r="R1315" s="8">
        <v>98.86321311209889</v>
      </c>
      <c r="AC1315" s="9">
        <v>113</v>
      </c>
    </row>
    <row r="1316" spans="2:70">
      <c r="B1316" s="7" t="s">
        <v>133</v>
      </c>
      <c r="D1316" s="8">
        <v>44.22</v>
      </c>
      <c r="E1316" s="8">
        <v>4.9000000000000002E-2</v>
      </c>
      <c r="F1316" s="8">
        <v>2.25</v>
      </c>
      <c r="J1316" s="8">
        <v>8.5662353555167599</v>
      </c>
      <c r="L1316" s="8">
        <v>41.76</v>
      </c>
      <c r="N1316" s="8">
        <v>1.76</v>
      </c>
      <c r="O1316" s="8">
        <v>0.09</v>
      </c>
      <c r="R1316" s="8">
        <v>98.695235355516758</v>
      </c>
      <c r="AB1316" s="9">
        <v>2728.41</v>
      </c>
      <c r="AC1316" s="9">
        <v>122</v>
      </c>
      <c r="AD1316" s="9">
        <v>1809.88</v>
      </c>
    </row>
    <row r="1317" spans="2:70">
      <c r="B1317" s="7" t="s">
        <v>132</v>
      </c>
      <c r="D1317" s="8">
        <v>44.61</v>
      </c>
      <c r="E1317" s="8">
        <v>5.6000000000000001E-2</v>
      </c>
      <c r="F1317" s="8">
        <v>2.87</v>
      </c>
      <c r="J1317" s="8">
        <v>7.9093706696420503</v>
      </c>
      <c r="L1317" s="8">
        <v>40.5</v>
      </c>
      <c r="N1317" s="8">
        <v>2.5499999999999998</v>
      </c>
      <c r="O1317" s="8">
        <v>0.05</v>
      </c>
      <c r="R1317" s="8">
        <v>98.545370669642068</v>
      </c>
      <c r="AC1317" s="9">
        <v>117</v>
      </c>
      <c r="AL1317" s="9">
        <v>1.32</v>
      </c>
      <c r="AM1317" s="9">
        <v>2.0305</v>
      </c>
      <c r="AN1317" s="9">
        <v>1.7797000000000001</v>
      </c>
      <c r="BE1317" s="9">
        <v>4.8500000000000001E-2</v>
      </c>
      <c r="BF1317" s="9">
        <v>9.8199999999999996E-2</v>
      </c>
      <c r="BH1317" s="9">
        <v>0.17019999999999999</v>
      </c>
      <c r="BI1317" s="9">
        <v>0.1023</v>
      </c>
      <c r="BJ1317" s="9">
        <v>3.9800000000000002E-2</v>
      </c>
      <c r="BQ1317" s="9">
        <v>0.20979999999999999</v>
      </c>
      <c r="BR1317" s="9">
        <v>3.44E-2</v>
      </c>
    </row>
    <row r="1318" spans="2:70">
      <c r="B1318" s="7" t="s">
        <v>131</v>
      </c>
      <c r="D1318" s="8">
        <v>44.23</v>
      </c>
      <c r="E1318" s="8">
        <v>5.5E-2</v>
      </c>
      <c r="F1318" s="8">
        <v>2.5299999999999998</v>
      </c>
      <c r="J1318" s="8">
        <v>8.1793150610974106</v>
      </c>
      <c r="L1318" s="8">
        <v>41.22</v>
      </c>
      <c r="N1318" s="8">
        <v>2.39</v>
      </c>
      <c r="O1318" s="8">
        <v>0.09</v>
      </c>
      <c r="R1318" s="8">
        <v>98.694315061097399</v>
      </c>
      <c r="AC1318" s="9">
        <v>121</v>
      </c>
    </row>
    <row r="1319" spans="2:70">
      <c r="B1319" s="7" t="s">
        <v>130</v>
      </c>
      <c r="D1319" s="8">
        <v>44.1</v>
      </c>
      <c r="E1319" s="8">
        <v>0.11799999999999999</v>
      </c>
      <c r="F1319" s="8">
        <v>3.49</v>
      </c>
      <c r="J1319" s="8">
        <v>8.45825759893461</v>
      </c>
      <c r="L1319" s="8">
        <v>38.090000000000003</v>
      </c>
      <c r="N1319" s="8">
        <v>3.41</v>
      </c>
      <c r="O1319" s="8">
        <v>0.14000000000000001</v>
      </c>
      <c r="R1319" s="8">
        <v>97.806257598934593</v>
      </c>
      <c r="AB1319" s="9">
        <v>2084.17</v>
      </c>
      <c r="AC1319" s="9">
        <v>117</v>
      </c>
      <c r="AD1319" s="9">
        <v>1709.61</v>
      </c>
    </row>
    <row r="1320" spans="2:70">
      <c r="B1320" s="7" t="s">
        <v>129</v>
      </c>
      <c r="D1320" s="8">
        <v>43.87</v>
      </c>
      <c r="E1320" s="8">
        <v>3.4000000000000002E-2</v>
      </c>
      <c r="F1320" s="8">
        <v>1.75</v>
      </c>
      <c r="J1320" s="8">
        <v>8.6922094048625897</v>
      </c>
      <c r="L1320" s="8">
        <v>42.76</v>
      </c>
      <c r="N1320" s="8">
        <v>1.5</v>
      </c>
      <c r="R1320" s="8">
        <v>98.606209404862597</v>
      </c>
      <c r="AC1320" s="9">
        <v>124</v>
      </c>
      <c r="AL1320" s="9">
        <v>0.1457</v>
      </c>
      <c r="AM1320" s="9">
        <v>3.26</v>
      </c>
      <c r="AN1320" s="9">
        <v>0.81779999999999997</v>
      </c>
      <c r="BE1320" s="9">
        <v>3.5000000000000003E-2</v>
      </c>
      <c r="BF1320" s="9">
        <v>0.1176</v>
      </c>
      <c r="BH1320" s="9">
        <v>0.14249999999999999</v>
      </c>
      <c r="BI1320" s="9">
        <v>3.6400000000000002E-2</v>
      </c>
      <c r="BJ1320" s="9">
        <v>1.9199999999999998E-2</v>
      </c>
      <c r="BQ1320" s="9">
        <v>0.112</v>
      </c>
      <c r="BR1320" s="9">
        <v>2.0899999999999998E-2</v>
      </c>
    </row>
    <row r="1321" spans="2:70">
      <c r="B1321" s="7" t="s">
        <v>128</v>
      </c>
      <c r="D1321" s="8">
        <v>44.33</v>
      </c>
      <c r="E1321" s="8">
        <v>7.0000000000000007E-2</v>
      </c>
      <c r="F1321" s="8">
        <v>2.5</v>
      </c>
      <c r="J1321" s="8">
        <v>8.3952705742616995</v>
      </c>
      <c r="L1321" s="8">
        <v>41.07</v>
      </c>
      <c r="N1321" s="8">
        <v>2.2000000000000002</v>
      </c>
      <c r="O1321" s="8">
        <v>0.17</v>
      </c>
      <c r="R1321" s="8">
        <v>98.735270574261676</v>
      </c>
      <c r="AC1321" s="9">
        <v>114</v>
      </c>
    </row>
    <row r="1322" spans="2:70">
      <c r="B1322" s="7" t="s">
        <v>127</v>
      </c>
      <c r="D1322" s="8">
        <v>44.49</v>
      </c>
      <c r="E1322" s="8">
        <v>8.5999999999999993E-2</v>
      </c>
      <c r="F1322" s="8">
        <v>3.73</v>
      </c>
      <c r="J1322" s="8">
        <v>8.0983317436608004</v>
      </c>
      <c r="L1322" s="8">
        <v>38.340000000000003</v>
      </c>
      <c r="N1322" s="8">
        <v>3.35</v>
      </c>
      <c r="O1322" s="8">
        <v>0.17</v>
      </c>
      <c r="R1322" s="8">
        <v>98.26433174366079</v>
      </c>
      <c r="AC1322" s="9">
        <v>105</v>
      </c>
    </row>
    <row r="1323" spans="2:70">
      <c r="B1323" s="7" t="s">
        <v>126</v>
      </c>
      <c r="D1323" s="8">
        <v>44.37</v>
      </c>
      <c r="E1323" s="8">
        <v>7.3999999999999996E-2</v>
      </c>
      <c r="F1323" s="8">
        <v>2.82</v>
      </c>
      <c r="J1323" s="8">
        <v>8.2333039393884793</v>
      </c>
      <c r="L1323" s="8">
        <v>40.549999999999997</v>
      </c>
      <c r="N1323" s="8">
        <v>2.52</v>
      </c>
      <c r="O1323" s="8">
        <v>0.12</v>
      </c>
      <c r="R1323" s="8">
        <v>98.687303939388485</v>
      </c>
      <c r="AC1323" s="9">
        <v>115</v>
      </c>
    </row>
    <row r="1324" spans="2:70">
      <c r="B1324" s="7" t="s">
        <v>125</v>
      </c>
      <c r="D1324" s="8">
        <v>44.63</v>
      </c>
      <c r="E1324" s="8">
        <v>3.3000000000000002E-2</v>
      </c>
      <c r="F1324" s="8">
        <v>2.94</v>
      </c>
      <c r="J1324" s="8">
        <v>7.9183688160238903</v>
      </c>
      <c r="L1324" s="8">
        <v>39.979999999999997</v>
      </c>
      <c r="N1324" s="8">
        <v>2.54</v>
      </c>
      <c r="O1324" s="8">
        <v>0.09</v>
      </c>
      <c r="R1324" s="8">
        <v>98.131368816023894</v>
      </c>
      <c r="AB1324" s="9">
        <v>2546.96</v>
      </c>
      <c r="AC1324" s="9">
        <v>110</v>
      </c>
      <c r="AD1324" s="9">
        <v>2103.12</v>
      </c>
    </row>
    <row r="1325" spans="2:70">
      <c r="B1325" s="7" t="s">
        <v>124</v>
      </c>
      <c r="D1325" s="8">
        <v>43.77</v>
      </c>
      <c r="E1325" s="8">
        <v>5.2999999999999999E-2</v>
      </c>
      <c r="F1325" s="8">
        <v>2.1</v>
      </c>
      <c r="J1325" s="8">
        <v>9.3580722371191492</v>
      </c>
      <c r="L1325" s="8">
        <v>40.78</v>
      </c>
      <c r="N1325" s="8">
        <v>2.0299999999999998</v>
      </c>
      <c r="R1325" s="8">
        <v>98.091072237119135</v>
      </c>
      <c r="AC1325" s="9">
        <v>117</v>
      </c>
      <c r="AL1325" s="9">
        <v>0.57909999999999995</v>
      </c>
      <c r="AM1325" s="9">
        <v>3.8853</v>
      </c>
      <c r="AN1325" s="9">
        <v>1.4391</v>
      </c>
      <c r="BE1325" s="9">
        <v>5.9799999999999999E-2</v>
      </c>
      <c r="BF1325" s="9">
        <v>0.17549999999999999</v>
      </c>
      <c r="BH1325" s="9">
        <v>0.19939999999999999</v>
      </c>
      <c r="BI1325" s="9">
        <v>8.8099999999999998E-2</v>
      </c>
      <c r="BJ1325" s="9">
        <v>3.85E-2</v>
      </c>
      <c r="BQ1325" s="9">
        <v>0.17899999999999999</v>
      </c>
      <c r="BR1325" s="9">
        <v>3.0099999999999998E-2</v>
      </c>
    </row>
    <row r="1326" spans="2:70">
      <c r="B1326" s="7" t="s">
        <v>123</v>
      </c>
      <c r="D1326" s="8">
        <v>44.86</v>
      </c>
      <c r="E1326" s="8">
        <v>0.09</v>
      </c>
      <c r="F1326" s="8">
        <v>4.1900000000000004</v>
      </c>
      <c r="J1326" s="8">
        <v>8.0173484262241903</v>
      </c>
      <c r="L1326" s="8">
        <v>37.159999999999997</v>
      </c>
      <c r="N1326" s="8">
        <v>3.72</v>
      </c>
      <c r="O1326" s="8">
        <v>0.1</v>
      </c>
      <c r="R1326" s="8">
        <v>98.137348426224179</v>
      </c>
      <c r="AC1326" s="9">
        <v>95</v>
      </c>
    </row>
    <row r="1327" spans="2:70">
      <c r="B1327" s="7" t="s">
        <v>122</v>
      </c>
      <c r="D1327" s="8">
        <v>43.98</v>
      </c>
      <c r="E1327" s="8">
        <v>8.3000000000000004E-2</v>
      </c>
      <c r="F1327" s="8">
        <v>2.95</v>
      </c>
      <c r="J1327" s="8">
        <v>8.3862724278798506</v>
      </c>
      <c r="L1327" s="8">
        <v>40.26</v>
      </c>
      <c r="N1327" s="8">
        <v>2.33</v>
      </c>
      <c r="O1327" s="8">
        <v>0.04</v>
      </c>
      <c r="R1327" s="8">
        <v>98.029272427879846</v>
      </c>
      <c r="AC1327" s="9">
        <v>127</v>
      </c>
    </row>
    <row r="1328" spans="2:70">
      <c r="B1328" s="7" t="s">
        <v>121</v>
      </c>
      <c r="D1328" s="8">
        <v>44.11</v>
      </c>
      <c r="E1328" s="8">
        <v>9.9000000000000005E-2</v>
      </c>
      <c r="F1328" s="8">
        <v>2.8</v>
      </c>
      <c r="J1328" s="8">
        <v>8.8451778933539593</v>
      </c>
      <c r="L1328" s="8">
        <v>39.909999999999997</v>
      </c>
      <c r="N1328" s="8">
        <v>2.39</v>
      </c>
      <c r="O1328" s="8">
        <v>7.0000000000000007E-2</v>
      </c>
      <c r="R1328" s="8">
        <v>98.224177893353925</v>
      </c>
      <c r="AC1328" s="9">
        <v>121</v>
      </c>
    </row>
    <row r="1329" spans="2:70">
      <c r="B1329" s="7" t="s">
        <v>120</v>
      </c>
      <c r="D1329" s="8">
        <v>43.58</v>
      </c>
      <c r="E1329" s="8">
        <v>7.6999999999999999E-2</v>
      </c>
      <c r="F1329" s="8">
        <v>2.5099999999999998</v>
      </c>
      <c r="J1329" s="8">
        <v>8.8181834542084303</v>
      </c>
      <c r="L1329" s="8">
        <v>41.3</v>
      </c>
      <c r="N1329" s="8">
        <v>1.79</v>
      </c>
      <c r="O1329" s="8">
        <v>0.02</v>
      </c>
      <c r="R1329" s="8">
        <v>98.095183454208453</v>
      </c>
      <c r="AC1329" s="9">
        <v>117</v>
      </c>
    </row>
    <row r="1330" spans="2:70">
      <c r="B1330" s="7" t="s">
        <v>119</v>
      </c>
      <c r="D1330" s="8">
        <v>44.36</v>
      </c>
      <c r="E1330" s="8">
        <v>0.109</v>
      </c>
      <c r="F1330" s="8">
        <v>4.0599999999999996</v>
      </c>
      <c r="J1330" s="8">
        <v>8.5572372091349092</v>
      </c>
      <c r="L1330" s="8">
        <v>37.78</v>
      </c>
      <c r="N1330" s="8">
        <v>2.91</v>
      </c>
      <c r="O1330" s="8">
        <v>0.18</v>
      </c>
      <c r="R1330" s="8">
        <v>97.956237209134912</v>
      </c>
      <c r="AC1330" s="9">
        <v>120</v>
      </c>
    </row>
    <row r="1331" spans="2:70">
      <c r="B1331" s="7" t="s">
        <v>118</v>
      </c>
      <c r="D1331" s="8">
        <v>43.35</v>
      </c>
      <c r="E1331" s="8">
        <v>8.2000000000000003E-2</v>
      </c>
      <c r="F1331" s="8">
        <v>2.4300000000000002</v>
      </c>
      <c r="J1331" s="8">
        <v>10.104918386812299</v>
      </c>
      <c r="L1331" s="8">
        <v>39.520000000000003</v>
      </c>
      <c r="N1331" s="8">
        <v>2.4300000000000002</v>
      </c>
      <c r="O1331" s="8">
        <v>0.15</v>
      </c>
      <c r="R1331" s="8">
        <v>98.066918386812318</v>
      </c>
      <c r="AC1331" s="9">
        <v>115</v>
      </c>
    </row>
    <row r="1332" spans="2:70">
      <c r="B1332" s="7" t="s">
        <v>117</v>
      </c>
      <c r="D1332" s="8">
        <v>44.03</v>
      </c>
      <c r="E1332" s="8">
        <v>0.121</v>
      </c>
      <c r="F1332" s="8">
        <v>3.47</v>
      </c>
      <c r="J1332" s="8">
        <v>8.4132668670253903</v>
      </c>
      <c r="L1332" s="8">
        <v>38.69</v>
      </c>
      <c r="N1332" s="8">
        <v>3.11</v>
      </c>
      <c r="O1332" s="8">
        <v>0.17</v>
      </c>
      <c r="R1332" s="8">
        <v>98.004266867025393</v>
      </c>
      <c r="AC1332" s="9">
        <v>101</v>
      </c>
    </row>
    <row r="1333" spans="2:70">
      <c r="B1333" s="7" t="s">
        <v>116</v>
      </c>
      <c r="D1333" s="8">
        <v>43.3</v>
      </c>
      <c r="E1333" s="8">
        <v>2.9000000000000001E-2</v>
      </c>
      <c r="F1333" s="8">
        <v>1.22</v>
      </c>
      <c r="J1333" s="8">
        <v>8.7731927222991999</v>
      </c>
      <c r="L1333" s="8">
        <v>43.76</v>
      </c>
      <c r="N1333" s="8">
        <v>1.2</v>
      </c>
      <c r="R1333" s="8">
        <v>98.282192722299186</v>
      </c>
      <c r="AB1333" s="9">
        <v>2408.67</v>
      </c>
      <c r="AC1333" s="9">
        <v>127</v>
      </c>
      <c r="AD1333" s="9">
        <v>2101.83</v>
      </c>
    </row>
    <row r="1334" spans="2:70">
      <c r="B1334" s="7" t="s">
        <v>115</v>
      </c>
      <c r="D1334" s="8">
        <v>42.91</v>
      </c>
      <c r="E1334" s="8">
        <v>2.8000000000000001E-2</v>
      </c>
      <c r="F1334" s="8">
        <v>1.36</v>
      </c>
      <c r="J1334" s="8">
        <v>10.230892436158101</v>
      </c>
      <c r="L1334" s="8">
        <v>42.84</v>
      </c>
      <c r="N1334" s="8">
        <v>1.1200000000000001</v>
      </c>
      <c r="R1334" s="8">
        <v>98.488892436158096</v>
      </c>
      <c r="AC1334" s="9">
        <v>125</v>
      </c>
      <c r="AL1334" s="9">
        <v>0.31769999999999998</v>
      </c>
      <c r="AM1334" s="9">
        <v>4.9024000000000001</v>
      </c>
      <c r="AN1334" s="9">
        <v>0.71660000000000001</v>
      </c>
      <c r="BE1334" s="9">
        <v>0.20669999999999999</v>
      </c>
      <c r="BF1334" s="9">
        <v>0.56940000000000002</v>
      </c>
      <c r="BH1334" s="9">
        <v>0.30790000000000001</v>
      </c>
      <c r="BI1334" s="9">
        <v>6.6000000000000003E-2</v>
      </c>
      <c r="BJ1334" s="9">
        <v>2.2100000000000002E-2</v>
      </c>
      <c r="BQ1334" s="9">
        <v>0.1036</v>
      </c>
      <c r="BR1334" s="9">
        <v>1.78E-2</v>
      </c>
    </row>
    <row r="1335" spans="2:70">
      <c r="B1335" s="7" t="s">
        <v>114</v>
      </c>
      <c r="D1335" s="8">
        <v>44.04</v>
      </c>
      <c r="E1335" s="8">
        <v>8.5999999999999993E-2</v>
      </c>
      <c r="F1335" s="8">
        <v>2.85</v>
      </c>
      <c r="J1335" s="8">
        <v>8.3952705742616995</v>
      </c>
      <c r="L1335" s="8">
        <v>39.85</v>
      </c>
      <c r="N1335" s="8">
        <v>2.77</v>
      </c>
      <c r="O1335" s="8">
        <v>0.14000000000000001</v>
      </c>
      <c r="R1335" s="8">
        <v>98.131270574261691</v>
      </c>
      <c r="AC1335" s="9">
        <v>111</v>
      </c>
    </row>
    <row r="1336" spans="2:70">
      <c r="B1336" s="7" t="s">
        <v>113</v>
      </c>
      <c r="D1336" s="8">
        <v>44.51</v>
      </c>
      <c r="E1336" s="8">
        <v>0.13600000000000001</v>
      </c>
      <c r="F1336" s="8">
        <v>3.39</v>
      </c>
      <c r="J1336" s="8">
        <v>8.6292223801896792</v>
      </c>
      <c r="L1336" s="8">
        <v>38.22</v>
      </c>
      <c r="N1336" s="8">
        <v>3.01</v>
      </c>
      <c r="O1336" s="8">
        <v>0.24</v>
      </c>
      <c r="R1336" s="8">
        <v>98.135222380189674</v>
      </c>
      <c r="AB1336" s="9">
        <v>2497</v>
      </c>
      <c r="AC1336" s="9">
        <v>115</v>
      </c>
      <c r="AD1336" s="9">
        <v>1742</v>
      </c>
    </row>
    <row r="1337" spans="2:70">
      <c r="B1337" s="7" t="s">
        <v>112</v>
      </c>
      <c r="D1337" s="8">
        <v>43.91</v>
      </c>
      <c r="E1337" s="8">
        <v>0.09</v>
      </c>
      <c r="F1337" s="8">
        <v>3.2</v>
      </c>
      <c r="J1337" s="8">
        <v>8.5032483308438405</v>
      </c>
      <c r="L1337" s="8">
        <v>39.64</v>
      </c>
      <c r="N1337" s="8">
        <v>2.76</v>
      </c>
      <c r="O1337" s="8">
        <v>0.05</v>
      </c>
      <c r="R1337" s="8">
        <v>98.153248330843851</v>
      </c>
      <c r="AC1337" s="9">
        <v>116</v>
      </c>
      <c r="AL1337" s="9">
        <v>1.8</v>
      </c>
      <c r="AM1337" s="9">
        <v>5.57</v>
      </c>
      <c r="AN1337" s="9">
        <v>2.7</v>
      </c>
      <c r="BE1337" s="9">
        <v>8.3900000000000002E-2</v>
      </c>
      <c r="BF1337" s="9">
        <v>0.25390000000000001</v>
      </c>
      <c r="BH1337" s="9">
        <v>0.34</v>
      </c>
      <c r="BI1337" s="9">
        <v>0.17499999999999999</v>
      </c>
      <c r="BJ1337" s="9">
        <v>7.7799999999999994E-2</v>
      </c>
      <c r="BQ1337" s="9">
        <v>0.312</v>
      </c>
      <c r="BR1337" s="9">
        <v>4.6899999999999997E-2</v>
      </c>
    </row>
    <row r="1338" spans="2:70">
      <c r="B1338" s="7" t="s">
        <v>111</v>
      </c>
      <c r="D1338" s="8">
        <v>42.83</v>
      </c>
      <c r="E1338" s="8">
        <v>9.5000000000000001E-2</v>
      </c>
      <c r="F1338" s="8">
        <v>2.2599999999999998</v>
      </c>
      <c r="J1338" s="8">
        <v>9.0791296992819408</v>
      </c>
      <c r="L1338" s="8">
        <v>42.2</v>
      </c>
      <c r="N1338" s="8">
        <v>1.31</v>
      </c>
      <c r="O1338" s="8">
        <v>0.2</v>
      </c>
      <c r="R1338" s="8">
        <v>97.974129699281931</v>
      </c>
      <c r="AC1338" s="9">
        <v>125</v>
      </c>
    </row>
    <row r="1339" spans="2:70">
      <c r="B1339" s="7" t="s">
        <v>110</v>
      </c>
      <c r="D1339" s="8">
        <v>44.36</v>
      </c>
      <c r="E1339" s="8">
        <v>0.14399999999999999</v>
      </c>
      <c r="F1339" s="8">
        <v>4.51</v>
      </c>
      <c r="J1339" s="8">
        <v>8.24230208577033</v>
      </c>
      <c r="L1339" s="8">
        <v>36.9</v>
      </c>
      <c r="N1339" s="8">
        <v>3.96</v>
      </c>
      <c r="O1339" s="8">
        <v>0.22</v>
      </c>
      <c r="R1339" s="8">
        <v>98.336302085770342</v>
      </c>
      <c r="AC1339" s="9">
        <v>114</v>
      </c>
    </row>
    <row r="1340" spans="2:70">
      <c r="B1340" s="7" t="s">
        <v>109</v>
      </c>
      <c r="D1340" s="8">
        <v>42.56</v>
      </c>
      <c r="E1340" s="8">
        <v>0.111</v>
      </c>
      <c r="F1340" s="8">
        <v>2.98</v>
      </c>
      <c r="J1340" s="8">
        <v>9.6190184821926596</v>
      </c>
      <c r="L1340" s="8">
        <v>39.840000000000003</v>
      </c>
      <c r="N1340" s="8">
        <v>2.8</v>
      </c>
      <c r="O1340" s="8">
        <v>0.15</v>
      </c>
      <c r="R1340" s="8">
        <v>98.060018482192675</v>
      </c>
      <c r="AC1340" s="9">
        <v>123</v>
      </c>
    </row>
    <row r="1341" spans="2:70">
      <c r="B1341" s="7" t="s">
        <v>108</v>
      </c>
      <c r="D1341" s="8">
        <v>43.83</v>
      </c>
      <c r="E1341" s="8">
        <v>0.105</v>
      </c>
      <c r="F1341" s="8">
        <v>3.31</v>
      </c>
      <c r="J1341" s="8">
        <v>8.5212446236075294</v>
      </c>
      <c r="L1341" s="8">
        <v>38.94</v>
      </c>
      <c r="N1341" s="8">
        <v>2.91</v>
      </c>
      <c r="O1341" s="8">
        <v>0.19</v>
      </c>
      <c r="R1341" s="8">
        <v>97.806244623607512</v>
      </c>
      <c r="AC1341" s="9">
        <v>115</v>
      </c>
    </row>
    <row r="1342" spans="2:70">
      <c r="B1342" s="7" t="s">
        <v>107</v>
      </c>
      <c r="D1342" s="8">
        <v>43.97</v>
      </c>
      <c r="E1342" s="8">
        <v>0.109</v>
      </c>
      <c r="F1342" s="8">
        <v>3.18</v>
      </c>
      <c r="J1342" s="8">
        <v>8.3772742814980106</v>
      </c>
      <c r="L1342" s="8">
        <v>39.18</v>
      </c>
      <c r="N1342" s="8">
        <v>3.1</v>
      </c>
      <c r="O1342" s="8">
        <v>0.05</v>
      </c>
      <c r="R1342" s="8">
        <v>97.966274281498016</v>
      </c>
      <c r="AC1342" s="9">
        <v>106</v>
      </c>
    </row>
    <row r="1343" spans="2:70">
      <c r="B1343" s="7" t="s">
        <v>106</v>
      </c>
      <c r="D1343" s="8">
        <v>43.47</v>
      </c>
      <c r="E1343" s="8">
        <v>0.114</v>
      </c>
      <c r="F1343" s="8">
        <v>2.85</v>
      </c>
      <c r="J1343" s="8">
        <v>9.6640092141018901</v>
      </c>
      <c r="L1343" s="8">
        <v>39.19</v>
      </c>
      <c r="N1343" s="8">
        <v>2.12</v>
      </c>
      <c r="O1343" s="8">
        <v>0.31</v>
      </c>
      <c r="R1343" s="8">
        <v>97.718009214101897</v>
      </c>
      <c r="AC1343" s="9">
        <v>113</v>
      </c>
    </row>
    <row r="1344" spans="2:70">
      <c r="B1344" s="7" t="s">
        <v>105</v>
      </c>
      <c r="D1344" s="8">
        <v>42.23</v>
      </c>
      <c r="E1344" s="8">
        <v>0.15</v>
      </c>
      <c r="F1344" s="8">
        <v>2.81</v>
      </c>
      <c r="J1344" s="8">
        <v>10.230892436158101</v>
      </c>
      <c r="L1344" s="8">
        <v>38.840000000000003</v>
      </c>
      <c r="N1344" s="8">
        <v>3.76</v>
      </c>
      <c r="O1344" s="8">
        <v>0.17</v>
      </c>
      <c r="R1344" s="8">
        <v>98.190892436158094</v>
      </c>
      <c r="AC1344" s="9">
        <v>111</v>
      </c>
    </row>
    <row r="1345" spans="2:70">
      <c r="B1345" s="7" t="s">
        <v>104</v>
      </c>
      <c r="D1345" s="8">
        <v>41.9</v>
      </c>
      <c r="E1345" s="8">
        <v>0.17</v>
      </c>
      <c r="F1345" s="8">
        <v>2.94</v>
      </c>
      <c r="J1345" s="8">
        <v>10.212896143394399</v>
      </c>
      <c r="L1345" s="8">
        <v>38.39</v>
      </c>
      <c r="N1345" s="8">
        <v>3.87</v>
      </c>
      <c r="O1345" s="8">
        <v>0.16</v>
      </c>
      <c r="R1345" s="8">
        <v>97.642896143394424</v>
      </c>
      <c r="AC1345" s="9">
        <v>114</v>
      </c>
    </row>
    <row r="1346" spans="2:70">
      <c r="B1346" s="7" t="s">
        <v>103</v>
      </c>
      <c r="D1346" s="8">
        <v>41.56</v>
      </c>
      <c r="E1346" s="8">
        <v>0.13200000000000001</v>
      </c>
      <c r="F1346" s="8">
        <v>2.14</v>
      </c>
      <c r="J1346" s="8">
        <v>11.4096496121798</v>
      </c>
      <c r="L1346" s="8">
        <v>39.65</v>
      </c>
      <c r="N1346" s="8">
        <v>2.98</v>
      </c>
      <c r="O1346" s="8">
        <v>0.12</v>
      </c>
      <c r="R1346" s="8">
        <v>97.991649612179799</v>
      </c>
      <c r="AC1346" s="9">
        <v>131</v>
      </c>
    </row>
    <row r="1347" spans="2:70">
      <c r="B1347" s="7" t="s">
        <v>102</v>
      </c>
      <c r="D1347" s="8">
        <v>42.33</v>
      </c>
      <c r="E1347" s="8">
        <v>8.2000000000000003E-2</v>
      </c>
      <c r="F1347" s="8">
        <v>1.71</v>
      </c>
      <c r="J1347" s="8">
        <v>9.0431371137545593</v>
      </c>
      <c r="L1347" s="8">
        <v>42.43</v>
      </c>
      <c r="N1347" s="8">
        <v>2.6</v>
      </c>
      <c r="O1347" s="8">
        <v>0.12</v>
      </c>
      <c r="R1347" s="8">
        <v>98.315137113754531</v>
      </c>
      <c r="AB1347" s="9">
        <v>1634.81</v>
      </c>
      <c r="AC1347" s="9">
        <v>124</v>
      </c>
      <c r="AD1347" s="9">
        <v>1749.28</v>
      </c>
    </row>
    <row r="1348" spans="2:70">
      <c r="B1348" s="7" t="s">
        <v>101</v>
      </c>
      <c r="D1348" s="8">
        <v>40.950000000000003</v>
      </c>
      <c r="E1348" s="8">
        <v>0.109</v>
      </c>
      <c r="F1348" s="8">
        <v>1.61</v>
      </c>
      <c r="J1348" s="8">
        <v>11.1037126351971</v>
      </c>
      <c r="L1348" s="8">
        <v>42.25</v>
      </c>
      <c r="N1348" s="8">
        <v>2.06</v>
      </c>
      <c r="R1348" s="8">
        <v>98.082712635197083</v>
      </c>
      <c r="AC1348" s="9">
        <v>127</v>
      </c>
      <c r="AL1348" s="9">
        <v>1.5985</v>
      </c>
      <c r="AM1348" s="9">
        <v>12.5572</v>
      </c>
      <c r="AN1348" s="9">
        <v>2.3894000000000002</v>
      </c>
      <c r="BE1348" s="9">
        <v>1.1422000000000001</v>
      </c>
      <c r="BF1348" s="9">
        <v>3.0743</v>
      </c>
      <c r="BH1348" s="9">
        <v>1.7963</v>
      </c>
      <c r="BI1348" s="9">
        <v>0.44640000000000002</v>
      </c>
      <c r="BJ1348" s="9">
        <v>0.1394</v>
      </c>
      <c r="BQ1348" s="9">
        <v>0.23810000000000001</v>
      </c>
      <c r="BR1348" s="9">
        <v>3.61E-2</v>
      </c>
    </row>
    <row r="1349" spans="2:70">
      <c r="B1349" s="7" t="s">
        <v>100</v>
      </c>
      <c r="D1349" s="8">
        <v>41.99</v>
      </c>
      <c r="E1349" s="8">
        <v>0.11899999999999999</v>
      </c>
      <c r="F1349" s="8">
        <v>4.05</v>
      </c>
      <c r="J1349" s="8">
        <v>8.4852520380801497</v>
      </c>
      <c r="L1349" s="8">
        <v>39.729999999999997</v>
      </c>
      <c r="N1349" s="8">
        <v>3.37</v>
      </c>
      <c r="O1349" s="8">
        <v>0.2</v>
      </c>
      <c r="R1349" s="8">
        <v>97.944252038080151</v>
      </c>
      <c r="AB1349" s="9">
        <v>2266.4499999999998</v>
      </c>
      <c r="AC1349" s="9">
        <v>112</v>
      </c>
      <c r="AD1349" s="9">
        <v>1915.98</v>
      </c>
    </row>
    <row r="1350" spans="2:70">
      <c r="B1350" s="7" t="s">
        <v>99</v>
      </c>
      <c r="D1350" s="8">
        <v>43.19</v>
      </c>
      <c r="E1350" s="8">
        <v>0.192</v>
      </c>
      <c r="F1350" s="8">
        <v>3.56</v>
      </c>
      <c r="J1350" s="8">
        <v>8.7372001367718202</v>
      </c>
      <c r="L1350" s="8">
        <v>39.130000000000003</v>
      </c>
      <c r="N1350" s="8">
        <v>3.55</v>
      </c>
      <c r="O1350" s="8">
        <v>0.11</v>
      </c>
      <c r="R1350" s="8">
        <v>98.46920013677186</v>
      </c>
      <c r="AC1350" s="9">
        <v>113</v>
      </c>
      <c r="AL1350" s="9">
        <v>1.6722999999999999</v>
      </c>
      <c r="AM1350" s="9">
        <v>15.243600000000001</v>
      </c>
      <c r="AN1350" s="9">
        <v>4.5373999999999999</v>
      </c>
      <c r="BE1350" s="9">
        <v>0.95009999999999994</v>
      </c>
      <c r="BF1350" s="9">
        <v>2.68</v>
      </c>
      <c r="BH1350" s="9">
        <v>2.1440999999999999</v>
      </c>
      <c r="BI1350" s="9">
        <v>0.54959999999999998</v>
      </c>
      <c r="BJ1350" s="9">
        <v>0.19209999999999999</v>
      </c>
      <c r="BQ1350" s="9">
        <v>0.43340000000000001</v>
      </c>
      <c r="BR1350" s="9">
        <v>6.4299999999999996E-2</v>
      </c>
    </row>
    <row r="1351" spans="2:70">
      <c r="B1351" s="7" t="s">
        <v>98</v>
      </c>
      <c r="D1351" s="8">
        <v>42.64</v>
      </c>
      <c r="E1351" s="8">
        <v>0.16300000000000001</v>
      </c>
      <c r="F1351" s="8">
        <v>1.58</v>
      </c>
      <c r="J1351" s="8">
        <v>12.55</v>
      </c>
      <c r="L1351" s="8">
        <v>36.979999999999997</v>
      </c>
      <c r="N1351" s="8">
        <v>4.25</v>
      </c>
      <c r="O1351" s="8">
        <v>0.03</v>
      </c>
      <c r="R1351" s="8">
        <v>98.192999999999984</v>
      </c>
      <c r="AC1351" s="9">
        <v>147</v>
      </c>
    </row>
    <row r="1352" spans="2:70">
      <c r="B1352" s="7" t="s">
        <v>97</v>
      </c>
      <c r="D1352" s="8">
        <v>39.03</v>
      </c>
      <c r="E1352" s="8">
        <v>3.6999999999999998E-2</v>
      </c>
      <c r="F1352" s="8">
        <v>0.19</v>
      </c>
      <c r="J1352" s="8">
        <v>14.41</v>
      </c>
      <c r="L1352" s="8">
        <v>44.36</v>
      </c>
      <c r="N1352" s="8">
        <v>0.28000000000000003</v>
      </c>
      <c r="R1352" s="8">
        <v>98.307000000000002</v>
      </c>
      <c r="AB1352" s="9">
        <v>904.548</v>
      </c>
      <c r="AC1352" s="9">
        <v>178</v>
      </c>
      <c r="AD1352" s="9">
        <v>2228.67</v>
      </c>
    </row>
    <row r="1353" spans="2:70">
      <c r="B1353" s="7" t="s">
        <v>96</v>
      </c>
      <c r="D1353" s="8">
        <v>39.28</v>
      </c>
      <c r="E1353" s="8">
        <v>4.5999999999999999E-2</v>
      </c>
      <c r="F1353" s="8">
        <v>0.33</v>
      </c>
      <c r="J1353" s="8">
        <v>14.24</v>
      </c>
      <c r="L1353" s="8">
        <v>44.41</v>
      </c>
      <c r="N1353" s="8">
        <v>0.42</v>
      </c>
      <c r="R1353" s="8">
        <v>98.725999999999971</v>
      </c>
      <c r="AC1353" s="9">
        <v>175</v>
      </c>
      <c r="AL1353" s="9">
        <v>6.1600000000000002E-2</v>
      </c>
      <c r="AM1353" s="9">
        <v>3.5247999999999999</v>
      </c>
      <c r="AN1353" s="9">
        <v>0.36890000000000001</v>
      </c>
      <c r="BE1353" s="9">
        <v>0.22470000000000001</v>
      </c>
      <c r="BF1353" s="9">
        <v>0.5827</v>
      </c>
      <c r="BH1353" s="9">
        <v>0.36199999999999999</v>
      </c>
      <c r="BI1353" s="9">
        <v>7.7899999999999997E-2</v>
      </c>
      <c r="BJ1353" s="9">
        <v>2.3699999999999999E-2</v>
      </c>
      <c r="BQ1353" s="9">
        <v>3.95E-2</v>
      </c>
      <c r="BR1353" s="9">
        <v>6.8999999999999999E-3</v>
      </c>
    </row>
    <row r="1354" spans="2:70">
      <c r="B1354" s="7" t="s">
        <v>95</v>
      </c>
      <c r="D1354" s="8">
        <v>38.770000000000003</v>
      </c>
      <c r="E1354" s="8">
        <v>0.14000000000000001</v>
      </c>
      <c r="F1354" s="8">
        <v>1.46</v>
      </c>
      <c r="J1354" s="8">
        <v>14.68</v>
      </c>
      <c r="L1354" s="8">
        <v>41.59</v>
      </c>
      <c r="N1354" s="8">
        <v>1.28</v>
      </c>
      <c r="O1354" s="8">
        <v>0.03</v>
      </c>
      <c r="R1354" s="8">
        <v>97.95</v>
      </c>
      <c r="AC1354" s="9">
        <v>163</v>
      </c>
    </row>
    <row r="1355" spans="2:70">
      <c r="B1355" s="7" t="s">
        <v>94</v>
      </c>
      <c r="D1355" s="8">
        <v>40.64</v>
      </c>
      <c r="E1355" s="8">
        <v>0.21</v>
      </c>
      <c r="F1355" s="8">
        <v>1.49</v>
      </c>
      <c r="J1355" s="8">
        <v>13.36</v>
      </c>
      <c r="L1355" s="8">
        <v>39.51</v>
      </c>
      <c r="N1355" s="8">
        <v>3.34</v>
      </c>
      <c r="O1355" s="8">
        <v>0.11</v>
      </c>
      <c r="R1355" s="8">
        <v>98.66</v>
      </c>
      <c r="AC1355" s="9">
        <v>161</v>
      </c>
    </row>
    <row r="1356" spans="2:70">
      <c r="B1356" s="7" t="s">
        <v>93</v>
      </c>
      <c r="D1356" s="8">
        <v>42.17</v>
      </c>
      <c r="E1356" s="8">
        <v>0.31</v>
      </c>
      <c r="F1356" s="8">
        <v>2.42</v>
      </c>
      <c r="J1356" s="8">
        <v>12.44</v>
      </c>
      <c r="L1356" s="8">
        <v>34.56</v>
      </c>
      <c r="N1356" s="8">
        <v>6.4</v>
      </c>
      <c r="O1356" s="8">
        <v>0.21</v>
      </c>
      <c r="R1356" s="8">
        <v>98.51</v>
      </c>
      <c r="AC1356" s="9">
        <v>143</v>
      </c>
    </row>
    <row r="1357" spans="2:70">
      <c r="B1357" s="7" t="s">
        <v>92</v>
      </c>
      <c r="D1357" s="8">
        <v>42.35</v>
      </c>
      <c r="E1357" s="8">
        <v>0.54</v>
      </c>
      <c r="F1357" s="8">
        <v>3.37</v>
      </c>
      <c r="J1357" s="8">
        <v>12.96</v>
      </c>
      <c r="L1357" s="8">
        <v>31.22</v>
      </c>
      <c r="N1357" s="8">
        <v>7.7</v>
      </c>
      <c r="O1357" s="8">
        <v>0.42</v>
      </c>
      <c r="R1357" s="8">
        <v>98.56</v>
      </c>
      <c r="AC1357" s="9">
        <v>138</v>
      </c>
    </row>
    <row r="1358" spans="2:70">
      <c r="B1358" s="7" t="s">
        <v>91</v>
      </c>
      <c r="D1358" s="8">
        <v>41.75</v>
      </c>
      <c r="E1358" s="8">
        <v>0.21</v>
      </c>
      <c r="F1358" s="8">
        <v>1.74</v>
      </c>
      <c r="J1358" s="8">
        <v>13.04</v>
      </c>
      <c r="L1358" s="8">
        <v>36.6</v>
      </c>
      <c r="N1358" s="8">
        <v>5.15</v>
      </c>
      <c r="O1358" s="8">
        <v>0.12</v>
      </c>
      <c r="R1358" s="8">
        <v>98.61</v>
      </c>
      <c r="AB1358" s="9">
        <v>2394.9699999999998</v>
      </c>
      <c r="AC1358" s="9">
        <v>144</v>
      </c>
      <c r="AD1358" s="9">
        <v>1281.43</v>
      </c>
    </row>
    <row r="1359" spans="2:70">
      <c r="B1359" s="7" t="s">
        <v>90</v>
      </c>
      <c r="D1359" s="8">
        <v>41.77</v>
      </c>
      <c r="E1359" s="8">
        <v>0.31</v>
      </c>
      <c r="F1359" s="8">
        <v>2.2999999999999998</v>
      </c>
      <c r="J1359" s="8">
        <v>12.85</v>
      </c>
      <c r="L1359" s="8">
        <v>35</v>
      </c>
      <c r="N1359" s="8">
        <v>5.82</v>
      </c>
      <c r="O1359" s="8">
        <v>0.26</v>
      </c>
      <c r="R1359" s="8">
        <v>98.31</v>
      </c>
      <c r="AC1359" s="9">
        <v>138</v>
      </c>
      <c r="AL1359" s="9">
        <v>0.79920000000000002</v>
      </c>
      <c r="AM1359" s="9">
        <v>32.604199999999999</v>
      </c>
      <c r="AN1359" s="9">
        <v>3.3555000000000001</v>
      </c>
      <c r="BE1359" s="9">
        <v>1.2516</v>
      </c>
      <c r="BF1359" s="9">
        <v>3.2366999999999999</v>
      </c>
      <c r="BH1359" s="9">
        <v>2.4746999999999999</v>
      </c>
      <c r="BI1359" s="9">
        <v>0.7016</v>
      </c>
      <c r="BJ1359" s="9">
        <v>0.25819999999999999</v>
      </c>
      <c r="BQ1359" s="9">
        <v>0.24479999999999999</v>
      </c>
      <c r="BR1359" s="9">
        <v>3.3599999999999998E-2</v>
      </c>
    </row>
    <row r="1360" spans="2:70">
      <c r="B1360" s="7" t="s">
        <v>89</v>
      </c>
      <c r="D1360" s="8">
        <v>44.17</v>
      </c>
      <c r="E1360" s="8">
        <v>0.66</v>
      </c>
      <c r="F1360" s="8">
        <v>4.38</v>
      </c>
      <c r="J1360" s="8">
        <v>11.25</v>
      </c>
      <c r="L1360" s="8">
        <v>26.85</v>
      </c>
      <c r="N1360" s="8">
        <v>10.85</v>
      </c>
      <c r="O1360" s="8">
        <v>0.43</v>
      </c>
      <c r="R1360" s="8">
        <v>98.59</v>
      </c>
      <c r="AC1360" s="9">
        <v>105</v>
      </c>
    </row>
    <row r="1361" spans="2:70">
      <c r="B1361" s="7" t="s">
        <v>88</v>
      </c>
      <c r="D1361" s="8">
        <v>44.01</v>
      </c>
      <c r="E1361" s="8">
        <v>0.55000000000000004</v>
      </c>
      <c r="F1361" s="8">
        <v>3.85</v>
      </c>
      <c r="J1361" s="8">
        <v>11.23</v>
      </c>
      <c r="L1361" s="8">
        <v>28.15</v>
      </c>
      <c r="N1361" s="8">
        <v>10.23</v>
      </c>
      <c r="O1361" s="8">
        <v>0.35</v>
      </c>
      <c r="R1361" s="8">
        <v>98.37</v>
      </c>
      <c r="AB1361" s="9">
        <v>1666.38</v>
      </c>
      <c r="AC1361" s="9">
        <v>107</v>
      </c>
      <c r="AD1361" s="9">
        <v>775.33500000000004</v>
      </c>
    </row>
    <row r="1362" spans="2:70">
      <c r="B1362" s="7" t="s">
        <v>87</v>
      </c>
      <c r="D1362" s="8">
        <v>43.64</v>
      </c>
      <c r="E1362" s="8">
        <v>0.48</v>
      </c>
      <c r="F1362" s="8">
        <v>3.54</v>
      </c>
      <c r="J1362" s="8">
        <v>11.64</v>
      </c>
      <c r="L1362" s="8">
        <v>29.89</v>
      </c>
      <c r="N1362" s="8">
        <v>9.06</v>
      </c>
      <c r="O1362" s="8">
        <v>0.33</v>
      </c>
      <c r="R1362" s="8">
        <v>98.58</v>
      </c>
      <c r="AC1362" s="9">
        <v>129</v>
      </c>
      <c r="AL1362" s="9">
        <v>0.5383</v>
      </c>
      <c r="AM1362" s="9">
        <v>43.875900000000001</v>
      </c>
      <c r="AN1362" s="9">
        <v>5.5961999999999996</v>
      </c>
      <c r="BE1362" s="9">
        <v>1.4146000000000001</v>
      </c>
      <c r="BF1362" s="9">
        <v>3.9177</v>
      </c>
      <c r="BH1362" s="9">
        <v>3.3148</v>
      </c>
      <c r="BI1362" s="9">
        <v>1.0302</v>
      </c>
      <c r="BJ1362" s="9">
        <v>0.38369999999999999</v>
      </c>
      <c r="BQ1362" s="9">
        <v>0.40250000000000002</v>
      </c>
      <c r="BR1362" s="9">
        <v>0.05</v>
      </c>
    </row>
    <row r="1363" spans="2:70">
      <c r="B1363" s="7" t="s">
        <v>86</v>
      </c>
      <c r="D1363" s="8">
        <v>41.52</v>
      </c>
      <c r="E1363" s="8">
        <v>0.26</v>
      </c>
      <c r="F1363" s="8">
        <v>1.95</v>
      </c>
      <c r="J1363" s="8">
        <v>12.6</v>
      </c>
      <c r="L1363" s="8">
        <v>36.700000000000003</v>
      </c>
      <c r="N1363" s="8">
        <v>5.05</v>
      </c>
      <c r="O1363" s="8">
        <v>0.28999999999999998</v>
      </c>
      <c r="R1363" s="8">
        <v>98.37</v>
      </c>
      <c r="AC1363" s="9">
        <v>140</v>
      </c>
    </row>
    <row r="1364" spans="2:70">
      <c r="B1364" s="7" t="s">
        <v>85</v>
      </c>
      <c r="D1364" s="8">
        <v>43.08</v>
      </c>
      <c r="E1364" s="8">
        <v>0.49</v>
      </c>
      <c r="F1364" s="8">
        <v>3.39</v>
      </c>
      <c r="J1364" s="8">
        <v>12.08</v>
      </c>
      <c r="L1364" s="8">
        <v>30.84</v>
      </c>
      <c r="N1364" s="8">
        <v>8.44</v>
      </c>
      <c r="O1364" s="8">
        <v>0.35</v>
      </c>
      <c r="R1364" s="8">
        <v>98.67</v>
      </c>
      <c r="AB1364" s="9">
        <v>1835.98</v>
      </c>
      <c r="AC1364" s="9">
        <v>121</v>
      </c>
      <c r="AD1364" s="9">
        <v>1292.4000000000001</v>
      </c>
    </row>
    <row r="1365" spans="2:70">
      <c r="B1365" s="7" t="s">
        <v>84</v>
      </c>
      <c r="D1365" s="8">
        <v>41.14</v>
      </c>
      <c r="E1365" s="8">
        <v>0.26</v>
      </c>
      <c r="F1365" s="8">
        <v>1.79</v>
      </c>
      <c r="J1365" s="8">
        <v>13.42</v>
      </c>
      <c r="L1365" s="8">
        <v>37.299999999999997</v>
      </c>
      <c r="N1365" s="8">
        <v>4.4800000000000004</v>
      </c>
      <c r="O1365" s="8">
        <v>0.17</v>
      </c>
      <c r="R1365" s="8">
        <v>98.56</v>
      </c>
      <c r="AC1365" s="9">
        <v>141</v>
      </c>
      <c r="AL1365" s="9">
        <v>0.37630000000000002</v>
      </c>
      <c r="AM1365" s="9">
        <v>20.693999999999999</v>
      </c>
      <c r="AN1365" s="9">
        <v>2.6686999999999999</v>
      </c>
      <c r="BE1365" s="9">
        <v>0.83499999999999996</v>
      </c>
      <c r="BF1365" s="9">
        <v>2.2942</v>
      </c>
      <c r="BH1365" s="9">
        <v>1.7804</v>
      </c>
      <c r="BI1365" s="9">
        <v>0.53129999999999999</v>
      </c>
      <c r="BJ1365" s="9">
        <v>0.19170000000000001</v>
      </c>
      <c r="BQ1365" s="9">
        <v>0.2034</v>
      </c>
      <c r="BR1365" s="9">
        <v>2.5399999999999999E-2</v>
      </c>
    </row>
    <row r="1366" spans="2:70">
      <c r="B1366" s="7" t="s">
        <v>83</v>
      </c>
      <c r="D1366" s="8">
        <v>41.69</v>
      </c>
      <c r="E1366" s="8">
        <v>0.26</v>
      </c>
      <c r="F1366" s="8">
        <v>1.98</v>
      </c>
      <c r="J1366" s="8">
        <v>12.75</v>
      </c>
      <c r="L1366" s="8">
        <v>36.31</v>
      </c>
      <c r="N1366" s="8">
        <v>5.36</v>
      </c>
      <c r="O1366" s="8">
        <v>0.19</v>
      </c>
      <c r="R1366" s="8">
        <v>98.54</v>
      </c>
      <c r="AC1366" s="9">
        <v>138</v>
      </c>
    </row>
    <row r="1367" spans="2:70">
      <c r="B1367" s="7" t="s">
        <v>82</v>
      </c>
      <c r="D1367" s="8">
        <v>41.31</v>
      </c>
      <c r="E1367" s="8">
        <v>0.34</v>
      </c>
      <c r="F1367" s="8">
        <v>2.2200000000000002</v>
      </c>
      <c r="J1367" s="8">
        <v>12.84</v>
      </c>
      <c r="L1367" s="8">
        <v>35.979999999999997</v>
      </c>
      <c r="N1367" s="8">
        <v>5.16</v>
      </c>
      <c r="O1367" s="8">
        <v>0.3</v>
      </c>
      <c r="R1367" s="8">
        <v>98.15</v>
      </c>
      <c r="AC1367" s="9">
        <v>136</v>
      </c>
    </row>
    <row r="1368" spans="2:70">
      <c r="B1368" s="7" t="s">
        <v>81</v>
      </c>
      <c r="D1368" s="8">
        <v>43.48</v>
      </c>
      <c r="E1368" s="8">
        <v>0.51</v>
      </c>
      <c r="F1368" s="8">
        <v>3.57</v>
      </c>
      <c r="J1368" s="8">
        <v>11.28</v>
      </c>
      <c r="L1368" s="8">
        <v>29.76</v>
      </c>
      <c r="N1368" s="8">
        <v>9.2899999999999991</v>
      </c>
      <c r="O1368" s="8">
        <v>0.38</v>
      </c>
      <c r="R1368" s="8">
        <v>98.27</v>
      </c>
      <c r="AC1368" s="9">
        <v>121</v>
      </c>
    </row>
    <row r="1369" spans="2:70">
      <c r="B1369" s="7" t="s">
        <v>80</v>
      </c>
      <c r="D1369" s="8">
        <v>40.9</v>
      </c>
      <c r="E1369" s="8">
        <v>0.48</v>
      </c>
      <c r="F1369" s="8">
        <v>3.13</v>
      </c>
      <c r="J1369" s="8">
        <v>13.62</v>
      </c>
      <c r="L1369" s="8">
        <v>34.42</v>
      </c>
      <c r="N1369" s="8">
        <v>5.84</v>
      </c>
      <c r="O1369" s="8">
        <v>0.19</v>
      </c>
      <c r="R1369" s="8">
        <v>98.58</v>
      </c>
      <c r="AC1369" s="9">
        <v>134</v>
      </c>
    </row>
    <row r="1370" spans="2:70">
      <c r="B1370" s="7" t="s">
        <v>79</v>
      </c>
      <c r="D1370" s="8">
        <v>41.38</v>
      </c>
      <c r="E1370" s="8">
        <v>0.26</v>
      </c>
      <c r="F1370" s="8">
        <v>1.9</v>
      </c>
      <c r="J1370" s="8">
        <v>12.81</v>
      </c>
      <c r="L1370" s="8">
        <v>37.28</v>
      </c>
      <c r="N1370" s="8">
        <v>4.78</v>
      </c>
      <c r="O1370" s="8">
        <v>0.14000000000000001</v>
      </c>
      <c r="R1370" s="8">
        <v>98.55</v>
      </c>
      <c r="AC1370" s="9">
        <v>151</v>
      </c>
    </row>
    <row r="1371" spans="2:70">
      <c r="B1371" s="7" t="s">
        <v>78</v>
      </c>
      <c r="D1371" s="8">
        <v>41.55</v>
      </c>
      <c r="E1371" s="8">
        <v>0.28000000000000003</v>
      </c>
      <c r="F1371" s="8">
        <v>2.02</v>
      </c>
      <c r="J1371" s="8">
        <v>13.01</v>
      </c>
      <c r="L1371" s="8">
        <v>35.96</v>
      </c>
      <c r="N1371" s="8">
        <v>5.33</v>
      </c>
      <c r="O1371" s="8">
        <v>0.22</v>
      </c>
      <c r="R1371" s="8">
        <v>98.37</v>
      </c>
      <c r="AC1371" s="9">
        <v>138</v>
      </c>
    </row>
    <row r="1372" spans="2:70">
      <c r="B1372" s="7" t="s">
        <v>77</v>
      </c>
      <c r="D1372" s="8">
        <v>40.67</v>
      </c>
      <c r="E1372" s="8">
        <v>0.23</v>
      </c>
      <c r="F1372" s="8">
        <v>1.59</v>
      </c>
      <c r="J1372" s="8">
        <v>13.39</v>
      </c>
      <c r="L1372" s="8">
        <v>38.229999999999997</v>
      </c>
      <c r="N1372" s="8">
        <v>3.82</v>
      </c>
      <c r="O1372" s="8">
        <v>0.17</v>
      </c>
      <c r="R1372" s="8">
        <v>98.1</v>
      </c>
      <c r="AC1372" s="9">
        <v>153</v>
      </c>
    </row>
    <row r="1373" spans="2:70">
      <c r="B1373" s="7" t="s">
        <v>76</v>
      </c>
      <c r="D1373" s="8">
        <v>44.97</v>
      </c>
      <c r="E1373" s="8">
        <v>0.77</v>
      </c>
      <c r="F1373" s="8">
        <v>5.67</v>
      </c>
      <c r="J1373" s="8">
        <v>10.94</v>
      </c>
      <c r="L1373" s="8">
        <v>23.11</v>
      </c>
      <c r="N1373" s="8">
        <v>12.92</v>
      </c>
      <c r="O1373" s="8">
        <v>0.57999999999999996</v>
      </c>
      <c r="R1373" s="8">
        <v>98.96</v>
      </c>
      <c r="AC1373" s="9">
        <v>87</v>
      </c>
    </row>
    <row r="1374" spans="2:70">
      <c r="B1374" s="7" t="s">
        <v>75</v>
      </c>
      <c r="D1374" s="8">
        <v>41.35</v>
      </c>
      <c r="E1374" s="8">
        <v>0.27</v>
      </c>
      <c r="F1374" s="8">
        <v>2.29</v>
      </c>
      <c r="J1374" s="8">
        <v>13.62</v>
      </c>
      <c r="L1374" s="8">
        <v>35.380000000000003</v>
      </c>
      <c r="N1374" s="8">
        <v>5.29</v>
      </c>
      <c r="O1374" s="8">
        <v>0.24</v>
      </c>
      <c r="R1374" s="8">
        <v>98.44</v>
      </c>
      <c r="AC1374" s="9">
        <v>143</v>
      </c>
    </row>
    <row r="1375" spans="2:70">
      <c r="B1375" s="7" t="s">
        <v>74</v>
      </c>
      <c r="D1375" s="8">
        <v>39</v>
      </c>
      <c r="E1375" s="8">
        <v>1.21</v>
      </c>
      <c r="F1375" s="8">
        <v>4.9400000000000004</v>
      </c>
      <c r="J1375" s="8">
        <v>14.12</v>
      </c>
      <c r="L1375" s="8">
        <v>32.92</v>
      </c>
      <c r="N1375" s="8">
        <v>5.22</v>
      </c>
      <c r="O1375" s="8">
        <v>0.21</v>
      </c>
      <c r="R1375" s="8">
        <v>97.62</v>
      </c>
      <c r="AB1375" s="9">
        <v>2616.42</v>
      </c>
      <c r="AC1375" s="9">
        <v>117</v>
      </c>
      <c r="AD1375" s="9">
        <v>1476.48</v>
      </c>
    </row>
    <row r="1376" spans="2:70">
      <c r="B1376" s="7" t="s">
        <v>73</v>
      </c>
      <c r="D1376" s="8">
        <v>42.65</v>
      </c>
      <c r="E1376" s="8">
        <v>0.313</v>
      </c>
      <c r="F1376" s="8">
        <v>4.5599999999999996</v>
      </c>
      <c r="J1376" s="8">
        <v>9.0399999999999991</v>
      </c>
      <c r="L1376" s="8">
        <v>33.6</v>
      </c>
      <c r="N1376" s="8">
        <v>7.77</v>
      </c>
      <c r="O1376" s="8">
        <v>0.25</v>
      </c>
      <c r="R1376" s="8">
        <v>98.183000000000021</v>
      </c>
      <c r="AC1376" s="9">
        <v>104</v>
      </c>
      <c r="AL1376" s="9">
        <v>1.0900000000000001</v>
      </c>
      <c r="AM1376" s="9">
        <v>48.976599999999998</v>
      </c>
      <c r="AN1376" s="9">
        <v>8.8030000000000008</v>
      </c>
      <c r="BE1376" s="9">
        <v>1.6041000000000001</v>
      </c>
      <c r="BF1376" s="9">
        <v>5.5377999999999998</v>
      </c>
      <c r="BH1376" s="9">
        <v>5.3742000000000001</v>
      </c>
      <c r="BI1376" s="9">
        <v>1.2745</v>
      </c>
      <c r="BJ1376" s="9">
        <v>0.47960000000000003</v>
      </c>
      <c r="BQ1376" s="9">
        <v>0.85540000000000005</v>
      </c>
      <c r="BR1376" s="9">
        <v>0.128</v>
      </c>
    </row>
    <row r="1377" spans="1:70">
      <c r="B1377" s="7" t="s">
        <v>72</v>
      </c>
      <c r="D1377" s="8">
        <v>42.61</v>
      </c>
      <c r="E1377" s="8">
        <v>0.32400000000000001</v>
      </c>
      <c r="F1377" s="8">
        <v>5.34</v>
      </c>
      <c r="J1377" s="8">
        <v>8.24</v>
      </c>
      <c r="L1377" s="8">
        <v>33.01</v>
      </c>
      <c r="N1377" s="8">
        <v>7.99</v>
      </c>
      <c r="O1377" s="8">
        <v>0.34</v>
      </c>
      <c r="R1377" s="8">
        <v>97.854000000000013</v>
      </c>
      <c r="AC1377" s="9">
        <v>105</v>
      </c>
    </row>
    <row r="1378" spans="1:70">
      <c r="B1378" s="7" t="s">
        <v>71</v>
      </c>
      <c r="D1378" s="8">
        <v>41.56</v>
      </c>
      <c r="E1378" s="8">
        <v>0.28199999999999997</v>
      </c>
      <c r="F1378" s="8">
        <v>3.42</v>
      </c>
      <c r="J1378" s="8">
        <v>10.41</v>
      </c>
      <c r="L1378" s="8">
        <v>37.119999999999997</v>
      </c>
      <c r="N1378" s="8">
        <v>4.8099999999999996</v>
      </c>
      <c r="O1378" s="8">
        <v>0.28999999999999998</v>
      </c>
      <c r="R1378" s="8">
        <v>97.891999999999967</v>
      </c>
      <c r="AB1378" s="9">
        <v>2226.67</v>
      </c>
      <c r="AC1378" s="9">
        <v>114</v>
      </c>
      <c r="AD1378" s="9">
        <v>1597.26</v>
      </c>
    </row>
    <row r="1379" spans="1:70">
      <c r="B1379" s="7" t="s">
        <v>70</v>
      </c>
      <c r="D1379" s="8">
        <v>41.05</v>
      </c>
      <c r="E1379" s="8">
        <v>0.17799999999999999</v>
      </c>
      <c r="F1379" s="8">
        <v>2.33</v>
      </c>
      <c r="J1379" s="8">
        <v>12.09</v>
      </c>
      <c r="L1379" s="8">
        <v>38.07</v>
      </c>
      <c r="N1379" s="8">
        <v>4.2300000000000004</v>
      </c>
      <c r="O1379" s="8">
        <v>0.14000000000000001</v>
      </c>
      <c r="R1379" s="8">
        <v>98.087999999999994</v>
      </c>
      <c r="AC1379" s="9">
        <v>122</v>
      </c>
      <c r="AL1379" s="9">
        <v>0.747</v>
      </c>
      <c r="AM1379" s="9">
        <v>32.289700000000003</v>
      </c>
      <c r="AN1379" s="9">
        <v>5.1245000000000003</v>
      </c>
      <c r="BE1379" s="9">
        <v>4.3883999999999999</v>
      </c>
      <c r="BF1379" s="9">
        <v>10.1488</v>
      </c>
      <c r="BH1379" s="9">
        <v>5.5396000000000001</v>
      </c>
      <c r="BI1379" s="9">
        <v>1.0269999999999999</v>
      </c>
      <c r="BJ1379" s="9">
        <v>0.32150000000000001</v>
      </c>
      <c r="BQ1379" s="9">
        <v>0.45960000000000001</v>
      </c>
      <c r="BR1379" s="9">
        <v>7.5999999999999998E-2</v>
      </c>
    </row>
    <row r="1380" spans="1:70">
      <c r="B1380" s="7" t="s">
        <v>69</v>
      </c>
      <c r="D1380" s="8">
        <v>40.909999999999997</v>
      </c>
      <c r="E1380" s="8">
        <v>0.27200000000000002</v>
      </c>
      <c r="F1380" s="8">
        <v>3.31</v>
      </c>
      <c r="J1380" s="8">
        <v>12.06</v>
      </c>
      <c r="L1380" s="8">
        <v>36.380000000000003</v>
      </c>
      <c r="N1380" s="8">
        <v>4.96</v>
      </c>
      <c r="O1380" s="8">
        <v>0.11</v>
      </c>
      <c r="R1380" s="8">
        <v>98.002000000000038</v>
      </c>
      <c r="AC1380" s="9">
        <v>130</v>
      </c>
    </row>
    <row r="1381" spans="1:70">
      <c r="B1381" s="7" t="s">
        <v>68</v>
      </c>
      <c r="D1381" s="8">
        <v>43.77</v>
      </c>
      <c r="E1381" s="8">
        <v>0.35099999999999998</v>
      </c>
      <c r="F1381" s="8">
        <v>6.11</v>
      </c>
      <c r="J1381" s="8">
        <v>7.52</v>
      </c>
      <c r="L1381" s="8">
        <v>30.03</v>
      </c>
      <c r="N1381" s="8">
        <v>9.8699999999999992</v>
      </c>
      <c r="O1381" s="8">
        <v>0.33</v>
      </c>
      <c r="R1381" s="8">
        <v>97.981000000000023</v>
      </c>
      <c r="AC1381" s="9">
        <v>87</v>
      </c>
    </row>
    <row r="1383" spans="1:70">
      <c r="A1383" s="7" t="s">
        <v>67</v>
      </c>
      <c r="B1383" s="7" t="s">
        <v>66</v>
      </c>
      <c r="D1383" s="8">
        <v>43.27</v>
      </c>
      <c r="E1383" s="8">
        <v>0.16700000000000001</v>
      </c>
      <c r="F1383" s="8">
        <v>2.99</v>
      </c>
      <c r="J1383" s="8">
        <v>9.3578264208000004</v>
      </c>
      <c r="L1383" s="8">
        <v>39.79</v>
      </c>
      <c r="N1383" s="8">
        <v>2.56</v>
      </c>
      <c r="O1383" s="8">
        <v>0.1</v>
      </c>
      <c r="R1383" s="8">
        <v>98.234826420800005</v>
      </c>
      <c r="AL1383" s="9">
        <v>2.083314917873293</v>
      </c>
      <c r="AM1383" s="9">
        <v>13.123177640316921</v>
      </c>
      <c r="AN1383" s="9">
        <v>1.8985945202262049</v>
      </c>
      <c r="BE1383" s="9">
        <v>0.43140690820483546</v>
      </c>
      <c r="BF1383" s="9">
        <v>1.1719164499717258</v>
      </c>
      <c r="BH1383" s="9">
        <v>0.90196399507666236</v>
      </c>
      <c r="BI1383" s="9">
        <v>0.26099768605419738</v>
      </c>
      <c r="BJ1383" s="9">
        <v>9.3090745344818954E-2</v>
      </c>
      <c r="BQ1383" s="9">
        <v>0.18323080235969899</v>
      </c>
      <c r="BR1383" s="9">
        <v>2.4933464969956843E-2</v>
      </c>
    </row>
    <row r="1384" spans="1:70">
      <c r="B1384" s="7" t="s">
        <v>65</v>
      </c>
      <c r="D1384" s="8">
        <v>44.77</v>
      </c>
      <c r="E1384" s="8">
        <v>5.8999999999999997E-2</v>
      </c>
      <c r="F1384" s="8">
        <v>2.2799999999999998</v>
      </c>
      <c r="J1384" s="8">
        <v>8.438040063199999</v>
      </c>
      <c r="L1384" s="8">
        <v>41.17</v>
      </c>
      <c r="N1384" s="8">
        <v>2.2200000000000002</v>
      </c>
      <c r="O1384" s="8">
        <v>7.0000000000000007E-2</v>
      </c>
      <c r="R1384" s="8">
        <v>99.007040063199995</v>
      </c>
      <c r="AL1384" s="9">
        <v>1.1612167893568333</v>
      </c>
      <c r="AM1384" s="9">
        <v>20.459570195455424</v>
      </c>
      <c r="AN1384" s="9">
        <v>1.4856835932222563</v>
      </c>
      <c r="BE1384" s="9">
        <v>1.2123915384582402</v>
      </c>
      <c r="BF1384" s="9">
        <v>2.4646304392343512</v>
      </c>
      <c r="BH1384" s="9">
        <v>0.98983148961748346</v>
      </c>
      <c r="BI1384" s="9">
        <v>0.18857901005959979</v>
      </c>
      <c r="BJ1384" s="9">
        <v>5.2904461299912955E-2</v>
      </c>
      <c r="BQ1384" s="9">
        <v>0.1673891748799522</v>
      </c>
      <c r="BR1384" s="9">
        <v>2.6724477703672526E-2</v>
      </c>
    </row>
    <row r="1385" spans="1:70">
      <c r="B1385" s="7" t="s">
        <v>64</v>
      </c>
      <c r="D1385" s="8">
        <v>43.57</v>
      </c>
      <c r="E1385" s="8">
        <v>6.6000000000000003E-2</v>
      </c>
      <c r="F1385" s="8">
        <v>1.89</v>
      </c>
      <c r="J1385" s="8">
        <v>8.8279494974000006</v>
      </c>
      <c r="L1385" s="8">
        <v>42.91</v>
      </c>
      <c r="N1385" s="8">
        <v>1.4</v>
      </c>
      <c r="O1385" s="8">
        <v>0.06</v>
      </c>
      <c r="R1385" s="8">
        <v>98.723949497399985</v>
      </c>
      <c r="AL1385" s="9">
        <v>2.9213249705601432</v>
      </c>
      <c r="AM1385" s="9">
        <v>15.449099647087136</v>
      </c>
      <c r="AN1385" s="9">
        <v>1.1377351262093465</v>
      </c>
      <c r="BE1385" s="9">
        <v>1.0816743891377314</v>
      </c>
      <c r="BF1385" s="9">
        <v>1.9508277757482868</v>
      </c>
      <c r="BH1385" s="9">
        <v>0.70680524827599323</v>
      </c>
      <c r="BI1385" s="9">
        <v>0.14690106301643097</v>
      </c>
      <c r="BJ1385" s="9">
        <v>4.1879869240824354E-2</v>
      </c>
      <c r="BQ1385" s="9">
        <v>0.14350231682131714</v>
      </c>
      <c r="BR1385" s="9">
        <v>2.1457214147029849E-2</v>
      </c>
    </row>
    <row r="1386" spans="1:70">
      <c r="B1386" s="7" t="s">
        <v>63</v>
      </c>
      <c r="D1386" s="8">
        <v>44.76</v>
      </c>
      <c r="E1386" s="8">
        <v>8.1000000000000003E-2</v>
      </c>
      <c r="F1386" s="8">
        <v>2.41</v>
      </c>
      <c r="J1386" s="8">
        <v>8.5180214856000003</v>
      </c>
      <c r="L1386" s="8">
        <v>40.86</v>
      </c>
      <c r="N1386" s="8">
        <v>1.86</v>
      </c>
      <c r="O1386" s="8">
        <v>0.08</v>
      </c>
      <c r="R1386" s="8">
        <v>98.569021485600032</v>
      </c>
      <c r="AL1386" s="9">
        <v>1.2716194220411161</v>
      </c>
      <c r="AM1386" s="9">
        <v>6.2566714348078163</v>
      </c>
      <c r="AN1386" s="9">
        <v>1.813934422147462</v>
      </c>
      <c r="BE1386" s="9">
        <v>0.25836575578994769</v>
      </c>
      <c r="BF1386" s="9">
        <v>0.57050661380983203</v>
      </c>
      <c r="BH1386" s="9">
        <v>0.44615138187835374</v>
      </c>
      <c r="BI1386" s="9">
        <v>0.14193454225743407</v>
      </c>
      <c r="BJ1386" s="9">
        <v>5.113965306836394E-2</v>
      </c>
      <c r="BQ1386" s="9">
        <v>0.22635591949771081</v>
      </c>
      <c r="BR1386" s="9">
        <v>3.3317737056243281E-2</v>
      </c>
    </row>
    <row r="1387" spans="1:70">
      <c r="B1387" s="7" t="s">
        <v>62</v>
      </c>
      <c r="D1387" s="8">
        <v>44.55</v>
      </c>
      <c r="E1387" s="8">
        <v>0.129</v>
      </c>
      <c r="F1387" s="8">
        <v>2.98</v>
      </c>
      <c r="J1387" s="8">
        <v>8.6679866525999998</v>
      </c>
      <c r="L1387" s="8">
        <v>39.71</v>
      </c>
      <c r="N1387" s="8">
        <v>2.82</v>
      </c>
      <c r="O1387" s="8">
        <v>0.22</v>
      </c>
      <c r="R1387" s="8">
        <v>99.076986652599999</v>
      </c>
      <c r="AL1387" s="9">
        <v>0.96385422557153067</v>
      </c>
      <c r="AM1387" s="9">
        <v>21.742863124978857</v>
      </c>
      <c r="AN1387" s="9">
        <v>2.9187930292180333</v>
      </c>
      <c r="BE1387" s="9">
        <v>0.58055952110417508</v>
      </c>
      <c r="BF1387" s="9">
        <v>1.4276942635174659</v>
      </c>
      <c r="BH1387" s="9">
        <v>1.0153518501557466</v>
      </c>
      <c r="BI1387" s="9">
        <v>0.30063312816462917</v>
      </c>
      <c r="BJ1387" s="9">
        <v>0.11256306916975585</v>
      </c>
      <c r="BQ1387" s="9">
        <v>0.33282703675318598</v>
      </c>
      <c r="BR1387" s="9">
        <v>4.7348470365202205E-2</v>
      </c>
    </row>
    <row r="1388" spans="1:70">
      <c r="B1388" s="7" t="s">
        <v>61</v>
      </c>
      <c r="D1388" s="8">
        <v>42.69</v>
      </c>
      <c r="E1388" s="8">
        <v>8.5000000000000006E-2</v>
      </c>
      <c r="F1388" s="8">
        <v>2.16</v>
      </c>
      <c r="J1388" s="8">
        <v>8.9579193088000011</v>
      </c>
      <c r="L1388" s="8">
        <v>42.23</v>
      </c>
      <c r="N1388" s="8">
        <v>2.08</v>
      </c>
      <c r="O1388" s="8">
        <v>0.11</v>
      </c>
      <c r="R1388" s="8">
        <v>98.312919308800019</v>
      </c>
      <c r="AL1388" s="9">
        <v>0.87357835336448442</v>
      </c>
      <c r="AM1388" s="9">
        <v>13.909341290388282</v>
      </c>
      <c r="AN1388" s="9">
        <v>1.9148632556219991</v>
      </c>
      <c r="BE1388" s="9">
        <v>0.35310021161106142</v>
      </c>
      <c r="BF1388" s="9">
        <v>0.79303323377324597</v>
      </c>
      <c r="BH1388" s="9">
        <v>0.57112047149632061</v>
      </c>
      <c r="BI1388" s="9">
        <v>0.18178459161262309</v>
      </c>
      <c r="BJ1388" s="9">
        <v>6.6903974321463666E-2</v>
      </c>
      <c r="BQ1388" s="9">
        <v>0.20437450244107191</v>
      </c>
      <c r="BR1388" s="9">
        <v>3.1908279458366218E-2</v>
      </c>
    </row>
    <row r="1389" spans="1:70">
      <c r="B1389" s="7" t="s">
        <v>60</v>
      </c>
      <c r="D1389" s="8">
        <v>43.77</v>
      </c>
      <c r="E1389" s="8">
        <v>0.16400000000000001</v>
      </c>
      <c r="F1389" s="8">
        <v>3.58</v>
      </c>
      <c r="J1389" s="8">
        <v>9.2778449984000009</v>
      </c>
      <c r="L1389" s="8">
        <v>38.700000000000003</v>
      </c>
      <c r="N1389" s="8">
        <v>2.93</v>
      </c>
      <c r="O1389" s="8">
        <v>0.24</v>
      </c>
      <c r="R1389" s="8">
        <v>98.661844998400042</v>
      </c>
      <c r="AL1389" s="9">
        <v>4.7021456377323219</v>
      </c>
      <c r="AM1389" s="9">
        <v>20.93605043564953</v>
      </c>
      <c r="AN1389" s="9">
        <v>3.4817110588888771</v>
      </c>
      <c r="BE1389" s="9">
        <v>0.827669226298963</v>
      </c>
      <c r="BF1389" s="9">
        <v>1.9617190969490985</v>
      </c>
      <c r="BH1389" s="9">
        <v>1.2300021214140429</v>
      </c>
      <c r="BI1389" s="9">
        <v>0.39354369642089626</v>
      </c>
      <c r="BJ1389" s="9">
        <v>0.13916837700272841</v>
      </c>
      <c r="BQ1389" s="9">
        <v>0.38172207212479126</v>
      </c>
      <c r="BR1389" s="9">
        <v>5.7800485557807438E-2</v>
      </c>
    </row>
    <row r="1391" spans="1:70">
      <c r="A1391" s="7" t="s">
        <v>59</v>
      </c>
      <c r="B1391" s="7" t="s">
        <v>58</v>
      </c>
      <c r="D1391" s="8">
        <v>41.49</v>
      </c>
      <c r="E1391" s="8">
        <v>0.03</v>
      </c>
      <c r="F1391" s="8">
        <v>0.77</v>
      </c>
      <c r="J1391" s="8">
        <v>8.33</v>
      </c>
      <c r="L1391" s="8">
        <v>44.88</v>
      </c>
      <c r="N1391" s="8">
        <v>0.55000000000000004</v>
      </c>
      <c r="O1391" s="8">
        <v>0.14000000000000001</v>
      </c>
      <c r="R1391" s="8">
        <v>96.19</v>
      </c>
      <c r="AB1391" s="9">
        <v>4259</v>
      </c>
      <c r="AC1391" s="9">
        <v>129</v>
      </c>
      <c r="AD1391" s="9">
        <v>2408</v>
      </c>
      <c r="AM1391" s="9">
        <v>20</v>
      </c>
    </row>
    <row r="1392" spans="1:70">
      <c r="B1392" s="7" t="s">
        <v>57</v>
      </c>
      <c r="D1392" s="8">
        <v>44.99</v>
      </c>
      <c r="E1392" s="8">
        <v>0.05</v>
      </c>
      <c r="F1392" s="8">
        <v>3.26</v>
      </c>
      <c r="J1392" s="8">
        <v>8.16</v>
      </c>
      <c r="L1392" s="8">
        <v>39</v>
      </c>
      <c r="N1392" s="8">
        <v>2.93</v>
      </c>
      <c r="O1392" s="8">
        <v>0.21</v>
      </c>
      <c r="R1392" s="8">
        <v>98.6</v>
      </c>
      <c r="AB1392" s="9">
        <v>3005</v>
      </c>
      <c r="AC1392" s="9">
        <v>127</v>
      </c>
      <c r="AD1392" s="9">
        <v>2012</v>
      </c>
      <c r="AM1392" s="9">
        <v>33</v>
      </c>
    </row>
    <row r="1393" spans="2:70">
      <c r="B1393" s="7" t="s">
        <v>56</v>
      </c>
      <c r="D1393" s="8">
        <v>44.92</v>
      </c>
      <c r="E1393" s="8">
        <v>0.05</v>
      </c>
      <c r="F1393" s="8">
        <v>2.95</v>
      </c>
      <c r="J1393" s="8">
        <v>8.25</v>
      </c>
      <c r="L1393" s="8">
        <v>39.46</v>
      </c>
      <c r="N1393" s="8">
        <v>2.82</v>
      </c>
      <c r="O1393" s="8">
        <v>0.22</v>
      </c>
      <c r="R1393" s="8">
        <v>98.67</v>
      </c>
      <c r="AB1393" s="9">
        <v>2777</v>
      </c>
      <c r="AC1393" s="9">
        <v>115</v>
      </c>
      <c r="AD1393" s="9">
        <v>2049</v>
      </c>
      <c r="AM1393" s="9">
        <v>30</v>
      </c>
    </row>
    <row r="1394" spans="2:70">
      <c r="B1394" s="7" t="s">
        <v>55</v>
      </c>
      <c r="D1394" s="8">
        <v>42.83</v>
      </c>
      <c r="E1394" s="8">
        <v>0.02</v>
      </c>
      <c r="F1394" s="8">
        <v>1.02</v>
      </c>
      <c r="J1394" s="8">
        <v>7.39</v>
      </c>
      <c r="L1394" s="8">
        <v>45</v>
      </c>
      <c r="N1394" s="8">
        <v>0.62</v>
      </c>
      <c r="O1394" s="8">
        <v>0.1</v>
      </c>
      <c r="R1394" s="8">
        <v>96.98</v>
      </c>
      <c r="AB1394" s="9">
        <v>2364</v>
      </c>
      <c r="AC1394" s="9">
        <v>125</v>
      </c>
      <c r="AD1394" s="9">
        <v>2362</v>
      </c>
      <c r="AM1394" s="9">
        <v>25</v>
      </c>
    </row>
    <row r="1395" spans="2:70">
      <c r="B1395" s="7" t="s">
        <v>54</v>
      </c>
      <c r="D1395" s="8">
        <v>43.25</v>
      </c>
      <c r="E1395" s="8">
        <v>0.03</v>
      </c>
      <c r="F1395" s="8">
        <v>0.74</v>
      </c>
      <c r="J1395" s="8">
        <v>8.0299999999999994</v>
      </c>
      <c r="L1395" s="8">
        <v>45</v>
      </c>
      <c r="N1395" s="8">
        <v>0.49</v>
      </c>
      <c r="O1395" s="8">
        <v>0.1</v>
      </c>
      <c r="R1395" s="8">
        <v>97.64</v>
      </c>
      <c r="AB1395" s="9">
        <v>2771</v>
      </c>
      <c r="AC1395" s="9">
        <v>128</v>
      </c>
      <c r="AD1395" s="9">
        <v>2491</v>
      </c>
      <c r="AM1395" s="9">
        <v>19</v>
      </c>
    </row>
    <row r="1396" spans="2:70">
      <c r="B1396" s="7" t="s">
        <v>53</v>
      </c>
      <c r="D1396" s="8">
        <v>42.05</v>
      </c>
      <c r="E1396" s="8">
        <v>0.17</v>
      </c>
      <c r="F1396" s="8">
        <v>1.46</v>
      </c>
      <c r="J1396" s="8">
        <v>9.0500000000000007</v>
      </c>
      <c r="L1396" s="8">
        <v>39.61</v>
      </c>
      <c r="N1396" s="8">
        <v>2.5499999999999998</v>
      </c>
      <c r="O1396" s="8">
        <v>0.17</v>
      </c>
      <c r="R1396" s="8">
        <v>95.06</v>
      </c>
      <c r="AB1396" s="9">
        <v>2766</v>
      </c>
      <c r="AC1396" s="9">
        <v>121</v>
      </c>
      <c r="AD1396" s="9">
        <v>2276</v>
      </c>
      <c r="AM1396" s="9">
        <v>169</v>
      </c>
      <c r="BE1396" s="9">
        <v>2.2000000000000002</v>
      </c>
      <c r="BF1396" s="9">
        <v>5.0999999999999996</v>
      </c>
      <c r="BH1396" s="9">
        <v>2.1</v>
      </c>
      <c r="BI1396" s="9">
        <v>0.5</v>
      </c>
      <c r="BJ1396" s="9">
        <v>0.15</v>
      </c>
      <c r="BQ1396" s="9">
        <v>0.12</v>
      </c>
      <c r="BR1396" s="9">
        <v>0.02</v>
      </c>
    </row>
    <row r="1397" spans="2:70">
      <c r="B1397" s="7" t="s">
        <v>52</v>
      </c>
      <c r="D1397" s="8">
        <v>42.65</v>
      </c>
      <c r="E1397" s="8">
        <v>0.05</v>
      </c>
      <c r="F1397" s="8">
        <v>1.58</v>
      </c>
      <c r="J1397" s="8">
        <v>7.79</v>
      </c>
      <c r="L1397" s="8">
        <v>43.59</v>
      </c>
      <c r="N1397" s="8">
        <v>1.56</v>
      </c>
      <c r="O1397" s="8">
        <v>0.13</v>
      </c>
      <c r="R1397" s="8">
        <v>97.35</v>
      </c>
      <c r="AB1397" s="9">
        <v>2587</v>
      </c>
      <c r="AC1397" s="9">
        <v>114</v>
      </c>
      <c r="AD1397" s="9">
        <v>2332</v>
      </c>
      <c r="AM1397" s="9">
        <v>16</v>
      </c>
    </row>
    <row r="1398" spans="2:70">
      <c r="B1398" s="7" t="s">
        <v>51</v>
      </c>
      <c r="D1398" s="8">
        <v>43.46</v>
      </c>
      <c r="E1398" s="8">
        <v>0.02</v>
      </c>
      <c r="F1398" s="8">
        <v>2.21</v>
      </c>
      <c r="J1398" s="8">
        <v>8.43</v>
      </c>
      <c r="L1398" s="8">
        <v>40.700000000000003</v>
      </c>
      <c r="N1398" s="8">
        <v>2.67</v>
      </c>
      <c r="O1398" s="8">
        <v>0.23</v>
      </c>
      <c r="R1398" s="8">
        <v>97.72</v>
      </c>
      <c r="AB1398" s="9">
        <v>2769</v>
      </c>
      <c r="AC1398" s="9">
        <v>125</v>
      </c>
      <c r="AD1398" s="9">
        <v>2118</v>
      </c>
      <c r="AM1398" s="9">
        <v>97</v>
      </c>
      <c r="BE1398" s="9">
        <v>1.4</v>
      </c>
      <c r="BF1398" s="9">
        <v>3.6</v>
      </c>
      <c r="BH1398" s="9">
        <v>2</v>
      </c>
      <c r="BI1398" s="9">
        <v>0.47</v>
      </c>
      <c r="BJ1398" s="9">
        <v>0.12</v>
      </c>
      <c r="BQ1398" s="9">
        <v>0.18</v>
      </c>
      <c r="BR1398" s="9">
        <v>0.04</v>
      </c>
    </row>
    <row r="1399" spans="2:70">
      <c r="B1399" s="7" t="s">
        <v>50</v>
      </c>
      <c r="D1399" s="8">
        <v>41.55</v>
      </c>
      <c r="E1399" s="8">
        <v>0.03</v>
      </c>
      <c r="F1399" s="8">
        <v>0.78</v>
      </c>
      <c r="J1399" s="8">
        <v>8.75</v>
      </c>
      <c r="L1399" s="8">
        <v>44.65</v>
      </c>
      <c r="N1399" s="8">
        <v>0.72</v>
      </c>
      <c r="O1399" s="8">
        <v>0.1</v>
      </c>
      <c r="R1399" s="8">
        <v>96.58</v>
      </c>
      <c r="AB1399" s="9">
        <v>2099</v>
      </c>
      <c r="AC1399" s="9">
        <v>123</v>
      </c>
      <c r="AD1399" s="9">
        <v>2217</v>
      </c>
      <c r="AM1399" s="9">
        <v>50</v>
      </c>
    </row>
    <row r="1400" spans="2:70">
      <c r="B1400" s="7" t="s">
        <v>49</v>
      </c>
      <c r="D1400" s="8">
        <v>45.35</v>
      </c>
      <c r="E1400" s="8">
        <v>0.17</v>
      </c>
      <c r="F1400" s="8">
        <v>3.89</v>
      </c>
      <c r="J1400" s="8">
        <v>8.94</v>
      </c>
      <c r="L1400" s="8">
        <v>37.130000000000003</v>
      </c>
      <c r="N1400" s="8">
        <v>3.79</v>
      </c>
      <c r="O1400" s="8">
        <v>0.37</v>
      </c>
      <c r="R1400" s="8">
        <v>99.64</v>
      </c>
      <c r="AB1400" s="9">
        <v>2571</v>
      </c>
      <c r="AC1400" s="9">
        <v>122</v>
      </c>
      <c r="AD1400" s="9">
        <v>1925</v>
      </c>
      <c r="AM1400" s="9">
        <v>56</v>
      </c>
      <c r="BE1400" s="9">
        <v>0.44</v>
      </c>
      <c r="BF1400" s="9">
        <v>1.3</v>
      </c>
      <c r="BH1400" s="9">
        <v>0.91</v>
      </c>
      <c r="BI1400" s="9">
        <v>0.36</v>
      </c>
      <c r="BJ1400" s="9">
        <v>0.14000000000000001</v>
      </c>
      <c r="BQ1400" s="9">
        <v>0.42</v>
      </c>
      <c r="BR1400" s="9">
        <v>7.0000000000000007E-2</v>
      </c>
    </row>
    <row r="1401" spans="2:70">
      <c r="B1401" s="7" t="s">
        <v>48</v>
      </c>
      <c r="D1401" s="8">
        <v>43</v>
      </c>
      <c r="E1401" s="8">
        <v>7.0000000000000007E-2</v>
      </c>
      <c r="F1401" s="8">
        <v>1.77</v>
      </c>
      <c r="J1401" s="8">
        <v>8.4700000000000006</v>
      </c>
      <c r="L1401" s="8">
        <v>43.77</v>
      </c>
      <c r="N1401" s="8">
        <v>1.75</v>
      </c>
      <c r="O1401" s="8">
        <v>0.13</v>
      </c>
      <c r="R1401" s="8">
        <v>98.96</v>
      </c>
      <c r="AB1401" s="9">
        <v>2552</v>
      </c>
      <c r="AC1401" s="9">
        <v>117</v>
      </c>
      <c r="AD1401" s="9">
        <v>2195</v>
      </c>
      <c r="AM1401" s="9">
        <v>12</v>
      </c>
    </row>
    <row r="1402" spans="2:70">
      <c r="B1402" s="7" t="s">
        <v>47</v>
      </c>
      <c r="D1402" s="8">
        <v>43.14</v>
      </c>
      <c r="E1402" s="8">
        <v>0.02</v>
      </c>
      <c r="F1402" s="8">
        <v>1.67</v>
      </c>
      <c r="J1402" s="8">
        <v>8.24</v>
      </c>
      <c r="L1402" s="8">
        <v>42.91</v>
      </c>
      <c r="N1402" s="8">
        <v>1.53</v>
      </c>
      <c r="O1402" s="8">
        <v>0.1</v>
      </c>
      <c r="R1402" s="8">
        <v>97.61</v>
      </c>
      <c r="AB1402" s="9">
        <v>2802</v>
      </c>
      <c r="AC1402" s="9">
        <v>118</v>
      </c>
      <c r="AD1402" s="9">
        <v>2314</v>
      </c>
      <c r="AM1402" s="9">
        <v>15</v>
      </c>
    </row>
    <row r="1403" spans="2:70">
      <c r="B1403" s="7" t="s">
        <v>46</v>
      </c>
      <c r="D1403" s="8">
        <v>42.28</v>
      </c>
      <c r="E1403" s="8">
        <v>0.06</v>
      </c>
      <c r="F1403" s="8">
        <v>1.69</v>
      </c>
      <c r="J1403" s="8">
        <v>7.46</v>
      </c>
      <c r="L1403" s="8">
        <v>43.68</v>
      </c>
      <c r="N1403" s="8">
        <v>1.67</v>
      </c>
      <c r="O1403" s="8">
        <v>0.2</v>
      </c>
      <c r="R1403" s="8">
        <v>97.04</v>
      </c>
      <c r="AB1403" s="9">
        <v>2358</v>
      </c>
      <c r="AC1403" s="9">
        <v>120</v>
      </c>
      <c r="AD1403" s="9">
        <v>2135</v>
      </c>
      <c r="AM1403" s="9">
        <v>54</v>
      </c>
    </row>
    <row r="1404" spans="2:70">
      <c r="B1404" s="7" t="s">
        <v>45</v>
      </c>
      <c r="D1404" s="8">
        <v>40.15</v>
      </c>
      <c r="E1404" s="8">
        <v>0.02</v>
      </c>
      <c r="F1404" s="8">
        <v>0.52</v>
      </c>
      <c r="J1404" s="8">
        <v>7.33</v>
      </c>
      <c r="L1404" s="8">
        <v>45</v>
      </c>
      <c r="N1404" s="8">
        <v>0.37</v>
      </c>
      <c r="O1404" s="8">
        <v>0.1</v>
      </c>
      <c r="R1404" s="8">
        <v>93.49</v>
      </c>
      <c r="AB1404" s="9">
        <v>1170</v>
      </c>
      <c r="AC1404" s="9">
        <v>116</v>
      </c>
      <c r="AD1404" s="9">
        <v>2425</v>
      </c>
      <c r="AM1404" s="9">
        <v>10</v>
      </c>
    </row>
    <row r="1405" spans="2:70">
      <c r="B1405" s="7" t="s">
        <v>44</v>
      </c>
      <c r="D1405" s="8">
        <v>42.32</v>
      </c>
      <c r="E1405" s="8">
        <v>0.02</v>
      </c>
      <c r="F1405" s="8">
        <v>0.79</v>
      </c>
      <c r="J1405" s="8">
        <v>7.39</v>
      </c>
      <c r="L1405" s="8">
        <v>45</v>
      </c>
      <c r="N1405" s="8">
        <v>0.7</v>
      </c>
      <c r="O1405" s="8">
        <v>0.1</v>
      </c>
      <c r="R1405" s="8">
        <v>96.32</v>
      </c>
      <c r="AB1405" s="9">
        <v>2189</v>
      </c>
      <c r="AC1405" s="9">
        <v>111</v>
      </c>
      <c r="AD1405" s="9">
        <v>2399</v>
      </c>
      <c r="AM1405" s="9">
        <v>55</v>
      </c>
    </row>
    <row r="1406" spans="2:70">
      <c r="B1406" s="7" t="s">
        <v>43</v>
      </c>
      <c r="D1406" s="8">
        <v>42.56</v>
      </c>
      <c r="E1406" s="8">
        <v>0.04</v>
      </c>
      <c r="F1406" s="8">
        <v>2.16</v>
      </c>
      <c r="J1406" s="8">
        <v>8.27</v>
      </c>
      <c r="L1406" s="8">
        <v>40.58</v>
      </c>
      <c r="N1406" s="8">
        <v>2.11</v>
      </c>
      <c r="O1406" s="8">
        <v>0.16</v>
      </c>
      <c r="R1406" s="8">
        <v>95.88</v>
      </c>
      <c r="AB1406" s="9">
        <v>2506</v>
      </c>
      <c r="AC1406" s="9">
        <v>117</v>
      </c>
      <c r="AD1406" s="9">
        <v>2216</v>
      </c>
      <c r="AM1406" s="9">
        <v>30</v>
      </c>
    </row>
    <row r="1407" spans="2:70">
      <c r="B1407" s="7" t="s">
        <v>42</v>
      </c>
      <c r="D1407" s="8">
        <v>44.63</v>
      </c>
      <c r="E1407" s="8">
        <v>0.1</v>
      </c>
      <c r="F1407" s="8">
        <v>2.54</v>
      </c>
      <c r="J1407" s="8">
        <v>8.24</v>
      </c>
      <c r="L1407" s="8">
        <v>38.11</v>
      </c>
      <c r="N1407" s="8">
        <v>3.23</v>
      </c>
      <c r="O1407" s="8">
        <v>0.31</v>
      </c>
      <c r="R1407" s="8">
        <v>97.16</v>
      </c>
      <c r="AB1407" s="9">
        <v>2844</v>
      </c>
      <c r="AC1407" s="9">
        <v>110</v>
      </c>
      <c r="AD1407" s="9">
        <v>1946</v>
      </c>
      <c r="AM1407" s="9">
        <v>277</v>
      </c>
    </row>
    <row r="1408" spans="2:70">
      <c r="B1408" s="7" t="s">
        <v>41</v>
      </c>
      <c r="D1408" s="8">
        <v>42.97</v>
      </c>
      <c r="E1408" s="8">
        <v>7.0000000000000007E-2</v>
      </c>
      <c r="F1408" s="8">
        <v>0.89</v>
      </c>
      <c r="J1408" s="8">
        <v>9.9499999999999993</v>
      </c>
      <c r="L1408" s="8">
        <v>41.83</v>
      </c>
      <c r="N1408" s="8">
        <v>1.44</v>
      </c>
      <c r="O1408" s="8">
        <v>0.1</v>
      </c>
      <c r="R1408" s="8">
        <v>97.25</v>
      </c>
      <c r="AB1408" s="9">
        <v>1696</v>
      </c>
      <c r="AC1408" s="9">
        <v>134</v>
      </c>
      <c r="AD1408" s="9">
        <v>2058</v>
      </c>
      <c r="AM1408" s="9">
        <v>24</v>
      </c>
    </row>
    <row r="1409" spans="1:82">
      <c r="B1409" s="7" t="s">
        <v>40</v>
      </c>
      <c r="D1409" s="8">
        <v>42.47</v>
      </c>
      <c r="E1409" s="8">
        <v>0.08</v>
      </c>
      <c r="F1409" s="8">
        <v>1.55</v>
      </c>
      <c r="J1409" s="8">
        <v>8.74</v>
      </c>
      <c r="L1409" s="8">
        <v>43.82</v>
      </c>
      <c r="N1409" s="8">
        <v>1.91</v>
      </c>
      <c r="O1409" s="8">
        <v>0.2</v>
      </c>
      <c r="R1409" s="8">
        <v>98.77</v>
      </c>
      <c r="AB1409" s="9">
        <v>2719</v>
      </c>
      <c r="AC1409" s="9">
        <v>139</v>
      </c>
      <c r="AD1409" s="9">
        <v>2167</v>
      </c>
      <c r="AM1409" s="9">
        <v>98</v>
      </c>
    </row>
    <row r="1410" spans="1:82">
      <c r="B1410" s="7" t="s">
        <v>39</v>
      </c>
      <c r="D1410" s="8">
        <v>43.45</v>
      </c>
      <c r="E1410" s="8">
        <v>0.05</v>
      </c>
      <c r="F1410" s="8">
        <v>1.47</v>
      </c>
      <c r="J1410" s="8">
        <v>7.6</v>
      </c>
      <c r="L1410" s="8">
        <v>40.58</v>
      </c>
      <c r="N1410" s="8">
        <v>1.5</v>
      </c>
      <c r="R1410" s="8">
        <v>94.65</v>
      </c>
      <c r="AB1410" s="9">
        <v>2595</v>
      </c>
      <c r="AC1410" s="9">
        <v>102</v>
      </c>
      <c r="AD1410" s="9">
        <v>2059</v>
      </c>
      <c r="AM1410" s="9">
        <v>113</v>
      </c>
    </row>
    <row r="1411" spans="1:82">
      <c r="B1411" s="7" t="s">
        <v>38</v>
      </c>
      <c r="D1411" s="8">
        <v>41.72</v>
      </c>
      <c r="E1411" s="8">
        <v>0.08</v>
      </c>
      <c r="F1411" s="8">
        <v>2.46</v>
      </c>
      <c r="J1411" s="8">
        <v>8.2200000000000006</v>
      </c>
      <c r="L1411" s="8">
        <v>38.51</v>
      </c>
      <c r="N1411" s="8">
        <v>3.2</v>
      </c>
      <c r="O1411" s="8">
        <v>0.2</v>
      </c>
      <c r="R1411" s="8">
        <v>94.39</v>
      </c>
      <c r="AB1411" s="9">
        <v>2851</v>
      </c>
      <c r="AC1411" s="9">
        <v>100</v>
      </c>
      <c r="AD1411" s="9">
        <v>1990</v>
      </c>
      <c r="AM1411" s="9">
        <v>116</v>
      </c>
    </row>
    <row r="1412" spans="1:82">
      <c r="B1412" s="7" t="s">
        <v>37</v>
      </c>
      <c r="D1412" s="8">
        <v>44.59</v>
      </c>
      <c r="E1412" s="8">
        <v>0.09</v>
      </c>
      <c r="F1412" s="8">
        <v>2.74</v>
      </c>
      <c r="J1412" s="8">
        <v>8.99</v>
      </c>
      <c r="L1412" s="8">
        <v>35.369999999999997</v>
      </c>
      <c r="N1412" s="8">
        <v>2.54</v>
      </c>
      <c r="O1412" s="8">
        <v>0.22</v>
      </c>
      <c r="R1412" s="8">
        <v>94.54</v>
      </c>
      <c r="AB1412" s="9">
        <v>2745</v>
      </c>
      <c r="AC1412" s="9">
        <v>118</v>
      </c>
      <c r="AD1412" s="9">
        <v>2052</v>
      </c>
      <c r="AM1412" s="9">
        <v>37</v>
      </c>
    </row>
    <row r="1413" spans="1:82">
      <c r="B1413" s="7" t="s">
        <v>36</v>
      </c>
      <c r="D1413" s="8">
        <v>43.69</v>
      </c>
      <c r="E1413" s="8">
        <v>7.0000000000000007E-2</v>
      </c>
      <c r="F1413" s="8">
        <v>2.21</v>
      </c>
      <c r="J1413" s="8">
        <v>8.65</v>
      </c>
      <c r="L1413" s="8">
        <v>40.82</v>
      </c>
      <c r="N1413" s="8">
        <v>2.0299999999999998</v>
      </c>
      <c r="O1413" s="8">
        <v>0.12</v>
      </c>
      <c r="R1413" s="8">
        <v>97.59</v>
      </c>
      <c r="AB1413" s="9">
        <v>2722</v>
      </c>
      <c r="AC1413" s="9">
        <v>122</v>
      </c>
      <c r="AD1413" s="9">
        <v>2203</v>
      </c>
      <c r="AM1413" s="9">
        <v>30</v>
      </c>
    </row>
    <row r="1414" spans="1:82">
      <c r="B1414" s="7" t="s">
        <v>35</v>
      </c>
      <c r="D1414" s="8">
        <v>42.88</v>
      </c>
      <c r="E1414" s="8">
        <v>0.1</v>
      </c>
      <c r="F1414" s="8">
        <v>2.79</v>
      </c>
      <c r="J1414" s="8">
        <v>8.19</v>
      </c>
      <c r="L1414" s="8">
        <v>39.130000000000003</v>
      </c>
      <c r="N1414" s="8">
        <v>2.2599999999999998</v>
      </c>
      <c r="O1414" s="8">
        <v>0.16</v>
      </c>
      <c r="R1414" s="8">
        <v>95.51</v>
      </c>
      <c r="AB1414" s="9">
        <v>2586</v>
      </c>
      <c r="AC1414" s="9">
        <v>116</v>
      </c>
      <c r="AD1414" s="9">
        <v>2071</v>
      </c>
      <c r="AM1414" s="9">
        <v>10</v>
      </c>
    </row>
    <row r="1415" spans="1:82">
      <c r="B1415" s="7" t="s">
        <v>34</v>
      </c>
      <c r="D1415" s="8">
        <v>42.82</v>
      </c>
      <c r="E1415" s="8">
        <v>0.11</v>
      </c>
      <c r="F1415" s="8">
        <v>2.88</v>
      </c>
      <c r="J1415" s="8">
        <v>8.48</v>
      </c>
      <c r="L1415" s="8">
        <v>34.83</v>
      </c>
      <c r="N1415" s="8">
        <v>3.35</v>
      </c>
      <c r="O1415" s="8">
        <v>0.23</v>
      </c>
      <c r="R1415" s="8">
        <v>92.7</v>
      </c>
      <c r="AB1415" s="9">
        <v>2391</v>
      </c>
      <c r="AC1415" s="9">
        <v>108</v>
      </c>
      <c r="AD1415" s="9">
        <v>2033</v>
      </c>
      <c r="AM1415" s="9">
        <v>88</v>
      </c>
    </row>
    <row r="1416" spans="1:82">
      <c r="B1416" s="7" t="s">
        <v>33</v>
      </c>
      <c r="D1416" s="8">
        <v>42.57</v>
      </c>
      <c r="E1416" s="8">
        <v>0.02</v>
      </c>
      <c r="F1416" s="8">
        <v>1.29</v>
      </c>
      <c r="J1416" s="8">
        <v>8.69</v>
      </c>
      <c r="L1416" s="8">
        <v>43.55</v>
      </c>
      <c r="N1416" s="8">
        <v>1.42</v>
      </c>
      <c r="O1416" s="8">
        <v>0.1</v>
      </c>
      <c r="R1416" s="8">
        <v>97.64</v>
      </c>
      <c r="AB1416" s="9">
        <v>2909</v>
      </c>
      <c r="AC1416" s="9">
        <v>124</v>
      </c>
      <c r="AD1416" s="9">
        <v>2339</v>
      </c>
      <c r="AM1416" s="9">
        <v>29</v>
      </c>
    </row>
    <row r="1417" spans="1:82">
      <c r="B1417" s="7" t="s">
        <v>32</v>
      </c>
      <c r="D1417" s="8">
        <v>42.51</v>
      </c>
      <c r="E1417" s="8">
        <v>0.1</v>
      </c>
      <c r="F1417" s="8">
        <v>3.07</v>
      </c>
      <c r="J1417" s="8">
        <v>8.4700000000000006</v>
      </c>
      <c r="L1417" s="8">
        <v>37.4</v>
      </c>
      <c r="N1417" s="8">
        <v>2.71</v>
      </c>
      <c r="O1417" s="8">
        <v>0.18</v>
      </c>
      <c r="R1417" s="8">
        <v>94.44</v>
      </c>
      <c r="AB1417" s="9">
        <v>2391</v>
      </c>
      <c r="AC1417" s="9">
        <v>111</v>
      </c>
      <c r="AD1417" s="9">
        <v>1983</v>
      </c>
      <c r="AM1417" s="9">
        <v>10</v>
      </c>
    </row>
    <row r="1418" spans="1:82">
      <c r="B1418" s="7" t="s">
        <v>31</v>
      </c>
      <c r="D1418" s="8">
        <v>42.74</v>
      </c>
      <c r="E1418" s="8">
        <v>0.12</v>
      </c>
      <c r="F1418" s="8">
        <v>1.89</v>
      </c>
      <c r="J1418" s="8">
        <v>7.92</v>
      </c>
      <c r="L1418" s="8">
        <v>39.799999999999997</v>
      </c>
      <c r="N1418" s="8">
        <v>2.27</v>
      </c>
      <c r="O1418" s="8">
        <v>0.2</v>
      </c>
      <c r="R1418" s="8">
        <v>94.94</v>
      </c>
      <c r="AB1418" s="9">
        <v>3037</v>
      </c>
      <c r="AC1418" s="9">
        <v>122</v>
      </c>
      <c r="AD1418" s="9">
        <v>1979</v>
      </c>
      <c r="AM1418" s="9">
        <v>24</v>
      </c>
    </row>
    <row r="1419" spans="1:82">
      <c r="B1419" s="7" t="s">
        <v>30</v>
      </c>
      <c r="D1419" s="8">
        <v>42.7</v>
      </c>
      <c r="E1419" s="8">
        <v>0.11</v>
      </c>
      <c r="F1419" s="8">
        <v>2.71</v>
      </c>
      <c r="J1419" s="8">
        <v>8.2799999999999994</v>
      </c>
      <c r="L1419" s="8">
        <v>37.82</v>
      </c>
      <c r="N1419" s="8">
        <v>2.42</v>
      </c>
      <c r="O1419" s="8">
        <v>0.2</v>
      </c>
      <c r="R1419" s="8">
        <v>94.24</v>
      </c>
      <c r="AB1419" s="9">
        <v>2547</v>
      </c>
      <c r="AC1419" s="9">
        <v>102</v>
      </c>
      <c r="AD1419" s="9">
        <v>1884</v>
      </c>
      <c r="AM1419" s="9">
        <v>46</v>
      </c>
    </row>
    <row r="1420" spans="1:82">
      <c r="B1420" s="7" t="s">
        <v>29</v>
      </c>
      <c r="D1420" s="8">
        <v>43.11</v>
      </c>
      <c r="E1420" s="8">
        <v>0.11</v>
      </c>
      <c r="F1420" s="8">
        <v>1.6</v>
      </c>
      <c r="J1420" s="8">
        <v>8.89</v>
      </c>
      <c r="L1420" s="8">
        <v>39.42</v>
      </c>
      <c r="N1420" s="8">
        <v>1.81</v>
      </c>
      <c r="O1420" s="8">
        <v>0.2</v>
      </c>
      <c r="R1420" s="8">
        <v>95.14</v>
      </c>
      <c r="AB1420" s="9">
        <v>2245</v>
      </c>
      <c r="AC1420" s="9">
        <v>118</v>
      </c>
      <c r="AD1420" s="9">
        <v>2135</v>
      </c>
      <c r="AM1420" s="9">
        <v>109</v>
      </c>
    </row>
    <row r="1422" spans="1:82">
      <c r="A1422" s="7" t="s">
        <v>28</v>
      </c>
      <c r="B1422" s="7" t="s">
        <v>27</v>
      </c>
      <c r="D1422" s="8">
        <v>44.1</v>
      </c>
      <c r="E1422" s="8">
        <v>5.2999999999999999E-2</v>
      </c>
      <c r="F1422" s="8">
        <v>1.1200000000000001</v>
      </c>
      <c r="J1422" s="8">
        <v>8.2899999999999991</v>
      </c>
      <c r="L1422" s="8">
        <v>45.2</v>
      </c>
      <c r="N1422" s="8">
        <v>0.91</v>
      </c>
      <c r="O1422" s="8">
        <v>0.11899999999999999</v>
      </c>
      <c r="R1422" s="8">
        <v>99.792000000000016</v>
      </c>
      <c r="Z1422" s="9">
        <v>6.2</v>
      </c>
      <c r="AA1422" s="9">
        <v>24</v>
      </c>
      <c r="AB1422" s="9">
        <v>2695</v>
      </c>
      <c r="AC1422" s="9">
        <v>102</v>
      </c>
      <c r="AD1422" s="9">
        <v>2301</v>
      </c>
      <c r="AL1422" s="9">
        <v>1.3</v>
      </c>
      <c r="AM1422" s="9">
        <v>42</v>
      </c>
      <c r="AN1422" s="9">
        <v>1.8</v>
      </c>
      <c r="AO1422" s="9">
        <v>7</v>
      </c>
      <c r="AP1422" s="9">
        <v>3</v>
      </c>
      <c r="BE1422" s="9">
        <v>2.2829999999999999</v>
      </c>
      <c r="BF1422" s="9">
        <v>5.875</v>
      </c>
      <c r="BH1422" s="9">
        <v>2.25</v>
      </c>
      <c r="BI1422" s="9">
        <v>0.38200000000000001</v>
      </c>
      <c r="BJ1422" s="9">
        <v>0.111</v>
      </c>
      <c r="BK1422" s="9">
        <v>0.28100000000000003</v>
      </c>
      <c r="BL1422" s="9">
        <v>0.04</v>
      </c>
      <c r="BM1422" s="9">
        <v>0.17100000000000001</v>
      </c>
      <c r="BN1422" s="9">
        <v>0.03</v>
      </c>
      <c r="BO1422" s="9">
        <v>0.08</v>
      </c>
      <c r="BP1422" s="9">
        <v>0.01</v>
      </c>
      <c r="BQ1422" s="9">
        <v>7.0000000000000007E-2</v>
      </c>
      <c r="BR1422" s="9">
        <v>0.01</v>
      </c>
      <c r="CD1422" s="9">
        <v>0.13</v>
      </c>
    </row>
    <row r="1423" spans="1:82">
      <c r="B1423" s="7" t="s">
        <v>26</v>
      </c>
      <c r="D1423" s="8">
        <v>45.6</v>
      </c>
      <c r="E1423" s="8">
        <v>9.0999999999999998E-2</v>
      </c>
      <c r="F1423" s="8">
        <v>2.8</v>
      </c>
      <c r="J1423" s="8">
        <v>8.2200000000000006</v>
      </c>
      <c r="L1423" s="8">
        <v>41.5</v>
      </c>
      <c r="N1423" s="8">
        <v>2.48</v>
      </c>
      <c r="O1423" s="8">
        <v>0.152</v>
      </c>
      <c r="R1423" s="8">
        <v>100.84299999999999</v>
      </c>
      <c r="Z1423" s="9">
        <v>9.4</v>
      </c>
      <c r="AA1423" s="9">
        <v>51</v>
      </c>
      <c r="AB1423" s="9">
        <v>3401</v>
      </c>
      <c r="AC1423" s="9">
        <v>94</v>
      </c>
      <c r="AD1423" s="9">
        <v>2045</v>
      </c>
      <c r="AL1423" s="9">
        <v>0.9</v>
      </c>
      <c r="AM1423" s="9">
        <v>12</v>
      </c>
      <c r="AN1423" s="9">
        <v>1.36</v>
      </c>
      <c r="AO1423" s="9">
        <v>5</v>
      </c>
      <c r="AP1423" s="9">
        <v>1</v>
      </c>
      <c r="BE1423" s="9">
        <v>0.78600000000000003</v>
      </c>
      <c r="BF1423" s="9">
        <v>1.462</v>
      </c>
      <c r="BH1423" s="9">
        <v>0.55300000000000005</v>
      </c>
      <c r="BI1423" s="9">
        <v>0.191</v>
      </c>
      <c r="BJ1423" s="9">
        <v>7.0000000000000007E-2</v>
      </c>
      <c r="BK1423" s="9">
        <v>0.221</v>
      </c>
      <c r="BL1423" s="9">
        <v>0.04</v>
      </c>
      <c r="BM1423" s="9">
        <v>0.27100000000000002</v>
      </c>
      <c r="BN1423" s="9">
        <v>0.06</v>
      </c>
      <c r="BO1423" s="9">
        <v>0.18099999999999999</v>
      </c>
      <c r="BP1423" s="9">
        <v>0.03</v>
      </c>
      <c r="BQ1423" s="9">
        <v>0.191</v>
      </c>
      <c r="BR1423" s="9">
        <v>0.03</v>
      </c>
      <c r="CD1423" s="9">
        <v>0.67</v>
      </c>
    </row>
    <row r="1424" spans="1:82">
      <c r="B1424" s="7" t="s">
        <v>25</v>
      </c>
      <c r="D1424" s="8">
        <v>45.5</v>
      </c>
      <c r="E1424" s="8">
        <v>4.3999999999999997E-2</v>
      </c>
      <c r="F1424" s="8">
        <v>2.1800000000000002</v>
      </c>
      <c r="J1424" s="8">
        <v>8.66</v>
      </c>
      <c r="L1424" s="8">
        <v>41.9</v>
      </c>
      <c r="N1424" s="8">
        <v>2.37</v>
      </c>
      <c r="O1424" s="8">
        <v>0.14000000000000001</v>
      </c>
      <c r="R1424" s="8">
        <v>100.79399999999998</v>
      </c>
      <c r="Z1424" s="9">
        <v>8.5</v>
      </c>
      <c r="AA1424" s="9">
        <v>41</v>
      </c>
      <c r="AB1424" s="9">
        <v>2865</v>
      </c>
      <c r="AC1424" s="9">
        <v>99</v>
      </c>
      <c r="AD1424" s="9">
        <v>2240</v>
      </c>
      <c r="AL1424" s="9">
        <v>0.9</v>
      </c>
      <c r="AM1424" s="9">
        <v>13</v>
      </c>
      <c r="AN1424" s="9">
        <v>1.07</v>
      </c>
      <c r="AO1424" s="9">
        <v>4</v>
      </c>
      <c r="AP1424" s="9">
        <v>1</v>
      </c>
      <c r="BE1424" s="9">
        <v>0.83399999999999996</v>
      </c>
      <c r="BF1424" s="9">
        <v>1.591</v>
      </c>
      <c r="BH1424" s="9">
        <v>0.69299999999999995</v>
      </c>
      <c r="BI1424" s="9">
        <v>0.18099999999999999</v>
      </c>
      <c r="BJ1424" s="9">
        <v>0.05</v>
      </c>
      <c r="BK1424" s="9">
        <v>0.14099999999999999</v>
      </c>
      <c r="BL1424" s="9">
        <v>0.02</v>
      </c>
      <c r="BM1424" s="9">
        <v>0.161</v>
      </c>
      <c r="BN1424" s="9">
        <v>0.04</v>
      </c>
      <c r="BO1424" s="9">
        <v>0.12</v>
      </c>
      <c r="BP1424" s="9">
        <v>0.02</v>
      </c>
      <c r="BQ1424" s="9">
        <v>0.14000000000000001</v>
      </c>
      <c r="BR1424" s="9">
        <v>0.02</v>
      </c>
      <c r="CD1424" s="9">
        <v>0.22</v>
      </c>
    </row>
    <row r="1425" spans="2:82">
      <c r="B1425" s="7" t="s">
        <v>24</v>
      </c>
      <c r="D1425" s="8">
        <v>44.5</v>
      </c>
      <c r="E1425" s="8">
        <v>3.6999999999999998E-2</v>
      </c>
      <c r="F1425" s="8">
        <v>1.24</v>
      </c>
      <c r="J1425" s="8">
        <v>8.3699999999999992</v>
      </c>
      <c r="L1425" s="8">
        <v>44.6</v>
      </c>
      <c r="N1425" s="8">
        <v>0.86</v>
      </c>
      <c r="O1425" s="8">
        <v>4.1000000000000002E-2</v>
      </c>
      <c r="R1425" s="8">
        <v>99.648000000000025</v>
      </c>
      <c r="Z1425" s="9">
        <v>5.9</v>
      </c>
      <c r="AA1425" s="9">
        <v>28</v>
      </c>
      <c r="AB1425" s="9">
        <v>3422</v>
      </c>
      <c r="AC1425" s="9">
        <v>98</v>
      </c>
      <c r="AD1425" s="9">
        <v>2061</v>
      </c>
      <c r="AL1425" s="9">
        <v>1</v>
      </c>
      <c r="AM1425" s="9">
        <v>12</v>
      </c>
      <c r="AN1425" s="9">
        <v>1.7</v>
      </c>
      <c r="AO1425" s="9">
        <v>4</v>
      </c>
      <c r="AP1425" s="9">
        <v>1</v>
      </c>
      <c r="BE1425" s="9">
        <v>0.96499999999999997</v>
      </c>
      <c r="BF1425" s="9">
        <v>1.5629999999999999</v>
      </c>
      <c r="BH1425" s="9">
        <v>0.65300000000000002</v>
      </c>
      <c r="BI1425" s="9">
        <v>0.13400000000000001</v>
      </c>
      <c r="BJ1425" s="9">
        <v>0.04</v>
      </c>
      <c r="BK1425" s="9">
        <v>0.1</v>
      </c>
      <c r="BL1425" s="9">
        <v>0.01</v>
      </c>
      <c r="BM1425" s="9">
        <v>0.06</v>
      </c>
      <c r="BN1425" s="9">
        <v>1.0999999999999999E-2</v>
      </c>
      <c r="BO1425" s="9">
        <v>0.04</v>
      </c>
      <c r="BP1425" s="9">
        <v>6.0000000000000001E-3</v>
      </c>
      <c r="BQ1425" s="9">
        <v>0.04</v>
      </c>
      <c r="BR1425" s="9">
        <v>0.01</v>
      </c>
      <c r="CD1425" s="9">
        <v>0.19</v>
      </c>
    </row>
    <row r="1426" spans="2:82">
      <c r="B1426" s="7" t="s">
        <v>23</v>
      </c>
      <c r="D1426" s="8">
        <v>44.5</v>
      </c>
      <c r="E1426" s="8">
        <v>4.8000000000000001E-2</v>
      </c>
      <c r="F1426" s="8">
        <v>1.81</v>
      </c>
      <c r="J1426" s="8">
        <v>9</v>
      </c>
      <c r="L1426" s="8">
        <v>43.4</v>
      </c>
      <c r="N1426" s="8">
        <v>1.64</v>
      </c>
      <c r="O1426" s="8">
        <v>8.3000000000000004E-2</v>
      </c>
      <c r="R1426" s="8">
        <v>100.48099999999999</v>
      </c>
      <c r="Z1426" s="9">
        <v>7.4</v>
      </c>
      <c r="AA1426" s="9">
        <v>23</v>
      </c>
      <c r="AB1426" s="9">
        <v>2491</v>
      </c>
      <c r="AC1426" s="9">
        <v>105</v>
      </c>
      <c r="AD1426" s="9">
        <v>2153</v>
      </c>
      <c r="AL1426" s="9">
        <v>1</v>
      </c>
      <c r="AM1426" s="9">
        <v>11</v>
      </c>
      <c r="AN1426" s="9">
        <v>1.3</v>
      </c>
      <c r="AO1426" s="9">
        <v>4</v>
      </c>
      <c r="AP1426" s="9">
        <v>1</v>
      </c>
      <c r="BE1426" s="9">
        <v>1.1619999999999999</v>
      </c>
      <c r="BF1426" s="9">
        <v>2.6469999999999998</v>
      </c>
      <c r="BH1426" s="9">
        <v>1.0249999999999999</v>
      </c>
      <c r="BI1426" s="9">
        <v>0.23100000000000001</v>
      </c>
      <c r="BJ1426" s="9">
        <v>7.0000000000000007E-2</v>
      </c>
      <c r="BK1426" s="9">
        <v>0.21099999999999999</v>
      </c>
      <c r="BL1426" s="9">
        <v>0.03</v>
      </c>
      <c r="BM1426" s="9">
        <v>0.191</v>
      </c>
      <c r="BN1426" s="9">
        <v>0.04</v>
      </c>
      <c r="BO1426" s="9">
        <v>0.121</v>
      </c>
      <c r="BP1426" s="9">
        <v>0.02</v>
      </c>
      <c r="BQ1426" s="9">
        <v>0.17199999999999999</v>
      </c>
      <c r="BR1426" s="9">
        <v>3.2000000000000001E-2</v>
      </c>
      <c r="CD1426" s="9">
        <v>0.3</v>
      </c>
    </row>
    <row r="1427" spans="2:82">
      <c r="B1427" s="7" t="s">
        <v>22</v>
      </c>
      <c r="D1427" s="8">
        <v>45.6</v>
      </c>
      <c r="E1427" s="8">
        <v>8.4000000000000005E-2</v>
      </c>
      <c r="F1427" s="8">
        <v>3.36</v>
      </c>
      <c r="J1427" s="8">
        <v>8.52</v>
      </c>
      <c r="L1427" s="8">
        <v>39.9</v>
      </c>
      <c r="N1427" s="8">
        <v>2.71</v>
      </c>
      <c r="O1427" s="8">
        <v>0.189</v>
      </c>
      <c r="R1427" s="8">
        <v>100.363</v>
      </c>
      <c r="Z1427" s="9">
        <v>11.8</v>
      </c>
      <c r="AA1427" s="9">
        <v>47</v>
      </c>
      <c r="AB1427" s="9">
        <v>3224</v>
      </c>
      <c r="AC1427" s="9">
        <v>94</v>
      </c>
      <c r="AD1427" s="9">
        <v>1931</v>
      </c>
      <c r="AL1427" s="9">
        <v>1</v>
      </c>
      <c r="AM1427" s="9">
        <v>14</v>
      </c>
      <c r="AN1427" s="9">
        <v>1.36</v>
      </c>
      <c r="AO1427" s="9">
        <v>6</v>
      </c>
      <c r="AP1427" s="9">
        <v>2</v>
      </c>
      <c r="BE1427" s="9">
        <v>0.93</v>
      </c>
      <c r="BF1427" s="9">
        <v>1.3520000000000001</v>
      </c>
      <c r="BH1427" s="9">
        <v>0.65300000000000002</v>
      </c>
      <c r="BI1427" s="9">
        <v>0.19</v>
      </c>
      <c r="BJ1427" s="9">
        <v>6.4000000000000001E-2</v>
      </c>
      <c r="BK1427" s="9">
        <v>0.21099999999999999</v>
      </c>
      <c r="BL1427" s="9">
        <v>0.04</v>
      </c>
      <c r="BM1427" s="9">
        <v>0.28100000000000003</v>
      </c>
      <c r="BN1427" s="9">
        <v>6.3E-2</v>
      </c>
      <c r="BO1427" s="9">
        <v>0.214</v>
      </c>
      <c r="BP1427" s="9">
        <v>0.04</v>
      </c>
      <c r="BQ1427" s="9">
        <v>0.32100000000000001</v>
      </c>
      <c r="BR1427" s="9">
        <v>6.3E-2</v>
      </c>
      <c r="CD1427" s="9">
        <v>0.39</v>
      </c>
    </row>
    <row r="1428" spans="2:82">
      <c r="B1428" s="7" t="s">
        <v>21</v>
      </c>
      <c r="D1428" s="8">
        <v>46.2</v>
      </c>
      <c r="E1428" s="8">
        <v>3.3000000000000002E-2</v>
      </c>
      <c r="F1428" s="8">
        <v>1.7</v>
      </c>
      <c r="J1428" s="8">
        <v>8.01</v>
      </c>
      <c r="L1428" s="8">
        <v>42.6</v>
      </c>
      <c r="N1428" s="8">
        <v>1.84</v>
      </c>
      <c r="O1428" s="8">
        <v>7.0000000000000007E-2</v>
      </c>
      <c r="R1428" s="8">
        <v>100.453</v>
      </c>
      <c r="Z1428" s="9">
        <v>7.6</v>
      </c>
      <c r="AA1428" s="9">
        <v>47</v>
      </c>
      <c r="AB1428" s="9">
        <v>3486</v>
      </c>
      <c r="AC1428" s="9">
        <v>96</v>
      </c>
      <c r="AD1428" s="9">
        <v>2083</v>
      </c>
      <c r="AL1428" s="9">
        <v>0.9</v>
      </c>
      <c r="AM1428" s="9">
        <v>21</v>
      </c>
      <c r="AN1428" s="9">
        <v>0.7</v>
      </c>
      <c r="AO1428" s="9">
        <v>6</v>
      </c>
      <c r="AP1428" s="9">
        <v>1</v>
      </c>
      <c r="BE1428" s="9">
        <v>0.96299999999999997</v>
      </c>
      <c r="BF1428" s="9">
        <v>1.722</v>
      </c>
      <c r="BH1428" s="9">
        <v>0.88400000000000001</v>
      </c>
      <c r="BI1428" s="9">
        <v>0.24099999999999999</v>
      </c>
      <c r="BJ1428" s="9">
        <v>6.7000000000000004E-2</v>
      </c>
      <c r="BK1428" s="9">
        <v>0.18099999999999999</v>
      </c>
      <c r="BL1428" s="9">
        <v>2.1000000000000001E-2</v>
      </c>
      <c r="BM1428" s="9">
        <v>0.113</v>
      </c>
      <c r="BN1428" s="9">
        <v>0.02</v>
      </c>
      <c r="BO1428" s="9">
        <v>6.3E-2</v>
      </c>
      <c r="BP1428" s="9">
        <v>0.01</v>
      </c>
      <c r="BQ1428" s="9">
        <v>6.9000000000000006E-2</v>
      </c>
      <c r="BR1428" s="9">
        <v>1.0999999999999999E-2</v>
      </c>
      <c r="CD1428" s="9">
        <v>0.16</v>
      </c>
    </row>
    <row r="1429" spans="2:82">
      <c r="B1429" s="7" t="s">
        <v>20</v>
      </c>
      <c r="D1429" s="8">
        <v>44.9</v>
      </c>
      <c r="E1429" s="8">
        <v>0.27200000000000002</v>
      </c>
      <c r="F1429" s="8">
        <v>3.88</v>
      </c>
      <c r="J1429" s="8">
        <v>9.25</v>
      </c>
      <c r="L1429" s="8">
        <v>38.5</v>
      </c>
      <c r="N1429" s="8">
        <v>3.45</v>
      </c>
      <c r="O1429" s="8">
        <v>0.27200000000000002</v>
      </c>
      <c r="R1429" s="8">
        <v>100.52399999999997</v>
      </c>
      <c r="Z1429" s="9">
        <v>11.4</v>
      </c>
      <c r="AA1429" s="9">
        <v>75</v>
      </c>
      <c r="AB1429" s="9">
        <v>2541</v>
      </c>
      <c r="AC1429" s="9">
        <v>93</v>
      </c>
      <c r="AD1429" s="9">
        <v>1910</v>
      </c>
      <c r="AL1429" s="9">
        <v>0.9</v>
      </c>
      <c r="AM1429" s="9">
        <v>29</v>
      </c>
      <c r="AN1429" s="9">
        <v>2.48</v>
      </c>
      <c r="AO1429" s="9">
        <v>11</v>
      </c>
      <c r="AP1429" s="9">
        <v>2</v>
      </c>
      <c r="BE1429" s="9">
        <v>1.43</v>
      </c>
      <c r="BF1429" s="9">
        <v>3.0979999999999999</v>
      </c>
      <c r="BH1429" s="9">
        <v>1.397</v>
      </c>
      <c r="BI1429" s="9">
        <v>0.36199999999999999</v>
      </c>
      <c r="BJ1429" s="9">
        <v>0.13500000000000001</v>
      </c>
      <c r="BK1429" s="9">
        <v>0.45200000000000001</v>
      </c>
      <c r="BL1429" s="9">
        <v>7.2999999999999995E-2</v>
      </c>
      <c r="BM1429" s="9">
        <v>0.49199999999999999</v>
      </c>
      <c r="BN1429" s="9">
        <v>0.1</v>
      </c>
      <c r="BO1429" s="9">
        <v>0.311</v>
      </c>
      <c r="BP1429" s="9">
        <v>4.8000000000000001E-2</v>
      </c>
      <c r="BQ1429" s="9">
        <v>0.29099999999999998</v>
      </c>
      <c r="BR1429" s="9">
        <v>4.2999999999999997E-2</v>
      </c>
      <c r="CD1429" s="9">
        <v>0.13</v>
      </c>
    </row>
    <row r="1430" spans="2:82">
      <c r="B1430" s="7" t="s">
        <v>19</v>
      </c>
      <c r="D1430" s="8">
        <v>44.1</v>
      </c>
      <c r="E1430" s="8">
        <v>3.6999999999999998E-2</v>
      </c>
      <c r="F1430" s="8">
        <v>1.01</v>
      </c>
      <c r="J1430" s="8">
        <v>8.8800000000000008</v>
      </c>
      <c r="L1430" s="8">
        <v>45.9</v>
      </c>
      <c r="N1430" s="8">
        <v>0.79</v>
      </c>
      <c r="O1430" s="8">
        <v>4.4999999999999998E-2</v>
      </c>
      <c r="R1430" s="8">
        <v>100.76199999999997</v>
      </c>
      <c r="Z1430" s="9">
        <v>6</v>
      </c>
      <c r="AA1430" s="9">
        <v>26</v>
      </c>
      <c r="AB1430" s="9">
        <v>2448</v>
      </c>
      <c r="AC1430" s="9">
        <v>111</v>
      </c>
      <c r="AD1430" s="9">
        <v>2353</v>
      </c>
      <c r="AL1430" s="9">
        <v>1</v>
      </c>
      <c r="AM1430" s="9">
        <v>9</v>
      </c>
      <c r="AN1430" s="9">
        <v>0.36</v>
      </c>
      <c r="AO1430" s="9">
        <v>4</v>
      </c>
      <c r="AP1430" s="9">
        <v>1</v>
      </c>
      <c r="BE1430" s="9">
        <v>0.41399999999999998</v>
      </c>
      <c r="BF1430" s="9">
        <v>0.85199999999999998</v>
      </c>
      <c r="BH1430" s="9">
        <v>0.40200000000000002</v>
      </c>
      <c r="BI1430" s="9">
        <v>0.1</v>
      </c>
      <c r="BJ1430" s="9">
        <v>0.03</v>
      </c>
      <c r="BK1430" s="9">
        <v>8.3000000000000004E-2</v>
      </c>
      <c r="BL1430" s="9">
        <v>1.0999999999999999E-2</v>
      </c>
      <c r="BM1430" s="9">
        <v>0.06</v>
      </c>
      <c r="BN1430" s="9">
        <v>1.0999999999999999E-2</v>
      </c>
      <c r="BO1430" s="9">
        <v>4.8000000000000001E-2</v>
      </c>
      <c r="BP1430" s="9">
        <v>8.9999999999999993E-3</v>
      </c>
      <c r="BQ1430" s="9">
        <v>6.7000000000000004E-2</v>
      </c>
      <c r="BR1430" s="9">
        <v>1.0999999999999999E-2</v>
      </c>
      <c r="CD1430" s="9">
        <v>0.11</v>
      </c>
    </row>
    <row r="1431" spans="2:82">
      <c r="B1431" s="7" t="s">
        <v>18</v>
      </c>
      <c r="D1431" s="8">
        <v>44.9</v>
      </c>
      <c r="E1431" s="8">
        <v>0.14399999999999999</v>
      </c>
      <c r="F1431" s="8">
        <v>1.46</v>
      </c>
      <c r="J1431" s="8">
        <v>8.3699999999999992</v>
      </c>
      <c r="L1431" s="8">
        <v>43.6</v>
      </c>
      <c r="N1431" s="8">
        <v>1.25</v>
      </c>
      <c r="O1431" s="8">
        <v>8.5999999999999993E-2</v>
      </c>
      <c r="R1431" s="8">
        <v>99.81</v>
      </c>
      <c r="Z1431" s="9">
        <v>6.5</v>
      </c>
      <c r="AA1431" s="9">
        <v>35</v>
      </c>
      <c r="AB1431" s="9">
        <v>2714</v>
      </c>
      <c r="AC1431" s="9">
        <v>91</v>
      </c>
      <c r="AD1431" s="9">
        <v>1934</v>
      </c>
      <c r="AL1431" s="9">
        <v>1.3</v>
      </c>
      <c r="AM1431" s="9">
        <v>27</v>
      </c>
      <c r="AN1431" s="9">
        <v>1.9</v>
      </c>
      <c r="AO1431" s="9">
        <v>9</v>
      </c>
      <c r="AP1431" s="9">
        <v>3</v>
      </c>
      <c r="BE1431" s="9">
        <v>2.5310000000000001</v>
      </c>
      <c r="BF1431" s="9">
        <v>5.2850000000000001</v>
      </c>
      <c r="BH1431" s="9">
        <v>1.8959999999999999</v>
      </c>
      <c r="BI1431" s="9">
        <v>0.40100000000000002</v>
      </c>
      <c r="BJ1431" s="9">
        <v>0.121</v>
      </c>
      <c r="BK1431" s="9">
        <v>0.33600000000000002</v>
      </c>
      <c r="BL1431" s="9">
        <v>4.7E-2</v>
      </c>
      <c r="BM1431" s="9">
        <v>0.24099999999999999</v>
      </c>
      <c r="BN1431" s="9">
        <v>0.05</v>
      </c>
      <c r="BO1431" s="9">
        <v>0.17499999999999999</v>
      </c>
      <c r="BP1431" s="9">
        <v>3.6999999999999998E-2</v>
      </c>
      <c r="BQ1431" s="9">
        <v>0.29099999999999998</v>
      </c>
      <c r="BR1431" s="9">
        <v>0.05</v>
      </c>
      <c r="CD1431" s="9">
        <v>0.11</v>
      </c>
    </row>
    <row r="1432" spans="2:82">
      <c r="B1432" s="7" t="s">
        <v>17</v>
      </c>
      <c r="D1432" s="8">
        <v>44</v>
      </c>
      <c r="E1432" s="8">
        <v>7.8E-2</v>
      </c>
      <c r="F1432" s="8">
        <v>1.2</v>
      </c>
      <c r="J1432" s="8">
        <v>8.48</v>
      </c>
      <c r="L1432" s="8">
        <v>45.5</v>
      </c>
      <c r="N1432" s="8">
        <v>0.87</v>
      </c>
      <c r="O1432" s="8">
        <v>0.126</v>
      </c>
      <c r="R1432" s="8">
        <v>100.25400000000002</v>
      </c>
      <c r="Z1432" s="9">
        <v>6</v>
      </c>
      <c r="AA1432" s="9">
        <v>39</v>
      </c>
      <c r="AB1432" s="9">
        <v>3285</v>
      </c>
      <c r="AC1432" s="9">
        <v>110</v>
      </c>
      <c r="AD1432" s="9">
        <v>2430</v>
      </c>
      <c r="AL1432" s="9">
        <v>1.4</v>
      </c>
      <c r="AM1432" s="9">
        <v>29</v>
      </c>
      <c r="AN1432" s="9">
        <v>0.45</v>
      </c>
      <c r="AO1432" s="9">
        <v>7</v>
      </c>
      <c r="AP1432" s="9">
        <v>2</v>
      </c>
      <c r="BE1432" s="9">
        <v>1.022</v>
      </c>
      <c r="BF1432" s="9">
        <v>1.8640000000000001</v>
      </c>
      <c r="BH1432" s="9">
        <v>0.89400000000000002</v>
      </c>
      <c r="BI1432" s="9">
        <v>0.251</v>
      </c>
      <c r="BJ1432" s="9">
        <v>7.0000000000000007E-2</v>
      </c>
      <c r="BK1432" s="9">
        <v>0.17</v>
      </c>
      <c r="BL1432" s="9">
        <v>0.02</v>
      </c>
      <c r="BM1432" s="9">
        <v>0.11</v>
      </c>
      <c r="BN1432" s="9">
        <v>0.02</v>
      </c>
      <c r="BO1432" s="9">
        <v>0.05</v>
      </c>
      <c r="BP1432" s="9">
        <v>7.0000000000000001E-3</v>
      </c>
      <c r="BQ1432" s="9">
        <v>0.05</v>
      </c>
      <c r="BR1432" s="9">
        <v>0.01</v>
      </c>
      <c r="CD1432" s="9">
        <v>0.79</v>
      </c>
    </row>
    <row r="1433" spans="2:82">
      <c r="B1433" s="7" t="s">
        <v>16</v>
      </c>
      <c r="D1433" s="8">
        <v>45.1</v>
      </c>
      <c r="E1433" s="8">
        <v>9.9000000000000005E-2</v>
      </c>
      <c r="F1433" s="8">
        <v>1.87</v>
      </c>
      <c r="J1433" s="8">
        <v>8.92</v>
      </c>
      <c r="L1433" s="8">
        <v>43.5</v>
      </c>
      <c r="N1433" s="8">
        <v>1.37</v>
      </c>
      <c r="O1433" s="8">
        <v>7.2999999999999995E-2</v>
      </c>
      <c r="R1433" s="8">
        <v>100.93200000000002</v>
      </c>
      <c r="Z1433" s="9">
        <v>8.6</v>
      </c>
      <c r="AA1433" s="9">
        <v>45</v>
      </c>
      <c r="AB1433" s="9">
        <v>2561</v>
      </c>
      <c r="AC1433" s="9">
        <v>105</v>
      </c>
      <c r="AD1433" s="9">
        <v>2169</v>
      </c>
      <c r="AL1433" s="9">
        <v>0.9</v>
      </c>
      <c r="AM1433" s="9">
        <v>16</v>
      </c>
      <c r="AN1433" s="9">
        <v>0.86</v>
      </c>
      <c r="AO1433" s="9">
        <v>6</v>
      </c>
      <c r="AP1433" s="9">
        <v>1</v>
      </c>
      <c r="BE1433" s="9">
        <v>0.57199999999999995</v>
      </c>
      <c r="BF1433" s="9">
        <v>1.276</v>
      </c>
      <c r="BH1433" s="9">
        <v>0.60299999999999998</v>
      </c>
      <c r="BI1433" s="9">
        <v>0.17100000000000001</v>
      </c>
      <c r="BJ1433" s="9">
        <v>5.6000000000000001E-2</v>
      </c>
      <c r="BK1433" s="9">
        <v>0.152</v>
      </c>
      <c r="BL1433" s="9">
        <v>0.02</v>
      </c>
      <c r="BM1433" s="9">
        <v>0.13100000000000001</v>
      </c>
      <c r="BN1433" s="9">
        <v>0.03</v>
      </c>
      <c r="BO1433" s="9">
        <v>0.1</v>
      </c>
      <c r="BP1433" s="9">
        <v>1.7000000000000001E-2</v>
      </c>
      <c r="BQ1433" s="9">
        <v>0.11</v>
      </c>
      <c r="BR1433" s="9">
        <v>1.9E-2</v>
      </c>
      <c r="CD1433" s="9">
        <v>0.11</v>
      </c>
    </row>
    <row r="1434" spans="2:82">
      <c r="B1434" s="7" t="s">
        <v>15</v>
      </c>
      <c r="D1434" s="8">
        <v>42.2</v>
      </c>
      <c r="E1434" s="8">
        <v>4.9000000000000002E-2</v>
      </c>
      <c r="F1434" s="8">
        <v>0.9</v>
      </c>
      <c r="J1434" s="8">
        <v>9.01</v>
      </c>
      <c r="L1434" s="8">
        <v>46.7</v>
      </c>
      <c r="N1434" s="8">
        <v>0.79</v>
      </c>
      <c r="O1434" s="8">
        <v>7.4999999999999997E-2</v>
      </c>
      <c r="R1434" s="8">
        <v>99.724000000000004</v>
      </c>
      <c r="Z1434" s="9">
        <v>5.5</v>
      </c>
      <c r="AA1434" s="9">
        <v>31</v>
      </c>
      <c r="AB1434" s="9">
        <v>2131</v>
      </c>
      <c r="AC1434" s="9">
        <v>108</v>
      </c>
      <c r="AD1434" s="9">
        <v>2306</v>
      </c>
      <c r="AL1434" s="9">
        <v>1.3</v>
      </c>
      <c r="AM1434" s="9">
        <v>16</v>
      </c>
      <c r="AN1434" s="9">
        <v>1.5</v>
      </c>
      <c r="AO1434" s="9">
        <v>5</v>
      </c>
      <c r="AP1434" s="9">
        <v>1</v>
      </c>
      <c r="BE1434" s="9">
        <v>1.2829999999999999</v>
      </c>
      <c r="BF1434" s="9">
        <v>2.2349999999999999</v>
      </c>
      <c r="BH1434" s="9">
        <v>0.98499999999999999</v>
      </c>
      <c r="BI1434" s="9">
        <v>0.27100000000000002</v>
      </c>
      <c r="BJ1434" s="9">
        <v>0.08</v>
      </c>
      <c r="BK1434" s="9">
        <v>0.20100000000000001</v>
      </c>
      <c r="BL1434" s="9">
        <v>3.1E-2</v>
      </c>
      <c r="BM1434" s="9">
        <v>0.13800000000000001</v>
      </c>
      <c r="BN1434" s="9">
        <v>2.1999999999999999E-2</v>
      </c>
      <c r="BO1434" s="9">
        <v>7.0000000000000007E-2</v>
      </c>
      <c r="BP1434" s="9">
        <v>0.01</v>
      </c>
      <c r="BQ1434" s="9">
        <v>0.06</v>
      </c>
      <c r="BR1434" s="9">
        <v>0.01</v>
      </c>
      <c r="CD1434" s="9">
        <v>0.17</v>
      </c>
    </row>
    <row r="1435" spans="2:82">
      <c r="B1435" s="7" t="s">
        <v>14</v>
      </c>
      <c r="D1435" s="8">
        <v>44.5</v>
      </c>
      <c r="E1435" s="8">
        <v>7.4999999999999997E-2</v>
      </c>
      <c r="F1435" s="8">
        <v>2.17</v>
      </c>
      <c r="J1435" s="8">
        <v>8.83</v>
      </c>
      <c r="L1435" s="8">
        <v>42.8</v>
      </c>
      <c r="N1435" s="8">
        <v>2.2799999999999998</v>
      </c>
      <c r="O1435" s="8">
        <v>0.126</v>
      </c>
      <c r="R1435" s="8">
        <v>100.78100000000002</v>
      </c>
      <c r="Z1435" s="9">
        <v>10.199999999999999</v>
      </c>
      <c r="AA1435" s="9">
        <v>67</v>
      </c>
      <c r="AB1435" s="9">
        <v>2878</v>
      </c>
      <c r="AC1435" s="9">
        <v>101</v>
      </c>
      <c r="AD1435" s="9">
        <v>2152</v>
      </c>
      <c r="AL1435" s="9">
        <v>0.9</v>
      </c>
      <c r="AM1435" s="9">
        <v>12</v>
      </c>
      <c r="AN1435" s="9">
        <v>1.34</v>
      </c>
      <c r="AO1435" s="9">
        <v>4</v>
      </c>
      <c r="AP1435" s="9">
        <v>1</v>
      </c>
      <c r="BE1435" s="9">
        <v>0.65200000000000002</v>
      </c>
      <c r="BF1435" s="9">
        <v>1.244</v>
      </c>
      <c r="BH1435" s="9">
        <v>0.68300000000000005</v>
      </c>
      <c r="BI1435" s="9">
        <v>0.17100000000000001</v>
      </c>
      <c r="BJ1435" s="9">
        <v>0.06</v>
      </c>
      <c r="BK1435" s="9">
        <v>0.21099999999999999</v>
      </c>
      <c r="BL1435" s="9">
        <v>3.4000000000000002E-2</v>
      </c>
      <c r="BM1435" s="9">
        <v>0.24099999999999999</v>
      </c>
      <c r="BN1435" s="9">
        <v>0.05</v>
      </c>
      <c r="BO1435" s="9">
        <v>0.17100000000000001</v>
      </c>
      <c r="BP1435" s="9">
        <v>2.7E-2</v>
      </c>
      <c r="BQ1435" s="9">
        <v>0.18099999999999999</v>
      </c>
      <c r="BR1435" s="9">
        <v>0.03</v>
      </c>
      <c r="CD1435" s="9">
        <v>0.18</v>
      </c>
    </row>
    <row r="1436" spans="2:82">
      <c r="B1436" s="7" t="s">
        <v>13</v>
      </c>
      <c r="D1436" s="8">
        <v>45.2</v>
      </c>
      <c r="E1436" s="8">
        <v>0.16</v>
      </c>
      <c r="F1436" s="8">
        <v>3.73</v>
      </c>
      <c r="J1436" s="8">
        <v>9.1</v>
      </c>
      <c r="L1436" s="8">
        <v>38.9</v>
      </c>
      <c r="N1436" s="8">
        <v>3.17</v>
      </c>
      <c r="O1436" s="8">
        <v>0.28499999999999998</v>
      </c>
      <c r="R1436" s="8">
        <v>100.545</v>
      </c>
      <c r="Z1436" s="9">
        <v>10.1</v>
      </c>
      <c r="AA1436" s="9">
        <v>74</v>
      </c>
      <c r="AB1436" s="9">
        <v>2719</v>
      </c>
      <c r="AC1436" s="9">
        <v>95</v>
      </c>
      <c r="AD1436" s="9">
        <v>1923</v>
      </c>
      <c r="AL1436" s="9">
        <v>0.7</v>
      </c>
      <c r="AM1436" s="9">
        <v>23</v>
      </c>
      <c r="AN1436" s="9">
        <v>1.8</v>
      </c>
      <c r="AO1436" s="9">
        <v>8</v>
      </c>
      <c r="AP1436" s="9">
        <v>1</v>
      </c>
      <c r="BE1436" s="9">
        <v>1.196</v>
      </c>
      <c r="BF1436" s="9">
        <v>2.0179999999999998</v>
      </c>
      <c r="BH1436" s="9">
        <v>0.90400000000000003</v>
      </c>
      <c r="BI1436" s="9">
        <v>0.26100000000000001</v>
      </c>
      <c r="BJ1436" s="9">
        <v>0.09</v>
      </c>
      <c r="BK1436" s="9">
        <v>0.34200000000000003</v>
      </c>
      <c r="BL1436" s="9">
        <v>0.06</v>
      </c>
      <c r="BM1436" s="9">
        <v>0.38100000000000001</v>
      </c>
      <c r="BN1436" s="9">
        <v>0.08</v>
      </c>
      <c r="BO1436" s="9">
        <v>0.251</v>
      </c>
      <c r="BP1436" s="9">
        <v>3.6999999999999998E-2</v>
      </c>
      <c r="BQ1436" s="9">
        <v>0.23100000000000001</v>
      </c>
      <c r="BR1436" s="9">
        <v>3.4000000000000002E-2</v>
      </c>
      <c r="CD1436" s="9">
        <v>0.06</v>
      </c>
    </row>
    <row r="1437" spans="2:82">
      <c r="B1437" s="7" t="s">
        <v>12</v>
      </c>
      <c r="D1437" s="8">
        <v>44.9</v>
      </c>
      <c r="E1437" s="8">
        <v>2.4E-2</v>
      </c>
      <c r="F1437" s="8">
        <v>1.23</v>
      </c>
      <c r="J1437" s="8">
        <v>8.52</v>
      </c>
      <c r="L1437" s="8">
        <v>45.2</v>
      </c>
      <c r="N1437" s="8">
        <v>1.05</v>
      </c>
      <c r="O1437" s="8">
        <v>2.3E-2</v>
      </c>
      <c r="R1437" s="8">
        <v>100.94700000000002</v>
      </c>
      <c r="Z1437" s="9">
        <v>6.2</v>
      </c>
      <c r="AA1437" s="9">
        <v>42</v>
      </c>
      <c r="AB1437" s="9">
        <v>2820</v>
      </c>
      <c r="AC1437" s="9">
        <v>106</v>
      </c>
      <c r="AD1437" s="9">
        <v>2340</v>
      </c>
      <c r="AL1437" s="9">
        <v>0.6</v>
      </c>
      <c r="AM1437" s="9">
        <v>20</v>
      </c>
      <c r="AN1437" s="9">
        <v>0.27</v>
      </c>
      <c r="AO1437" s="9">
        <v>3</v>
      </c>
      <c r="AP1437" s="9">
        <v>1</v>
      </c>
      <c r="BE1437" s="9">
        <v>0.23699999999999999</v>
      </c>
      <c r="BF1437" s="9">
        <v>0.46</v>
      </c>
      <c r="BH1437" s="9">
        <v>0.24099999999999999</v>
      </c>
      <c r="BI1437" s="9">
        <v>0.06</v>
      </c>
      <c r="BJ1437" s="9">
        <v>1.6E-2</v>
      </c>
      <c r="BK1437" s="9">
        <v>4.1000000000000002E-2</v>
      </c>
      <c r="BL1437" s="9">
        <v>6.0000000000000001E-3</v>
      </c>
      <c r="BM1437" s="9">
        <v>3.9E-2</v>
      </c>
      <c r="BN1437" s="9">
        <v>8.9999999999999993E-3</v>
      </c>
      <c r="BO1437" s="9">
        <v>0.03</v>
      </c>
      <c r="BP1437" s="9">
        <v>6.0000000000000001E-3</v>
      </c>
      <c r="BQ1437" s="9">
        <v>4.8000000000000001E-2</v>
      </c>
      <c r="BR1437" s="9">
        <v>0.01</v>
      </c>
      <c r="CD1437" s="9">
        <v>0.06</v>
      </c>
    </row>
    <row r="1438" spans="2:82">
      <c r="B1438" s="7" t="s">
        <v>11</v>
      </c>
      <c r="D1438" s="8">
        <v>44.7</v>
      </c>
      <c r="E1438" s="8">
        <v>3.3000000000000002E-2</v>
      </c>
      <c r="F1438" s="8">
        <v>1.24</v>
      </c>
      <c r="J1438" s="8">
        <v>8.58</v>
      </c>
      <c r="L1438" s="8">
        <v>44.9</v>
      </c>
      <c r="N1438" s="8">
        <v>1.2</v>
      </c>
      <c r="O1438" s="8">
        <v>6.3E-2</v>
      </c>
      <c r="R1438" s="8">
        <v>100.71599999999998</v>
      </c>
      <c r="Z1438" s="9">
        <v>6.3</v>
      </c>
      <c r="AA1438" s="9">
        <v>36</v>
      </c>
      <c r="AB1438" s="9">
        <v>2682</v>
      </c>
      <c r="AC1438" s="9">
        <v>107</v>
      </c>
      <c r="AD1438" s="9">
        <v>2372</v>
      </c>
      <c r="AL1438" s="9">
        <v>1.1000000000000001</v>
      </c>
      <c r="AM1438" s="9">
        <v>21</v>
      </c>
      <c r="AN1438" s="9">
        <v>0.34</v>
      </c>
      <c r="AO1438" s="9">
        <v>5</v>
      </c>
      <c r="AP1438" s="9">
        <v>2</v>
      </c>
      <c r="BE1438" s="9">
        <v>1.024</v>
      </c>
      <c r="BF1438" s="9">
        <v>1.2290000000000001</v>
      </c>
      <c r="BH1438" s="9">
        <v>0.46200000000000002</v>
      </c>
      <c r="BI1438" s="9">
        <v>0.13100000000000001</v>
      </c>
      <c r="BJ1438" s="9">
        <v>0.04</v>
      </c>
      <c r="BK1438" s="9">
        <v>0.1</v>
      </c>
      <c r="BL1438" s="9">
        <v>1.2999999999999999E-2</v>
      </c>
      <c r="BM1438" s="9">
        <v>7.0000000000000007E-2</v>
      </c>
      <c r="BN1438" s="9">
        <v>1.2999999999999999E-2</v>
      </c>
      <c r="BO1438" s="9">
        <v>4.2000000000000003E-2</v>
      </c>
      <c r="BP1438" s="9">
        <v>8.9999999999999993E-3</v>
      </c>
      <c r="BQ1438" s="9">
        <v>0.05</v>
      </c>
      <c r="BR1438" s="9">
        <v>0.01</v>
      </c>
      <c r="CD1438" s="9">
        <v>0.15</v>
      </c>
    </row>
    <row r="1439" spans="2:82">
      <c r="B1439" s="7" t="s">
        <v>10</v>
      </c>
      <c r="D1439" s="8">
        <v>45</v>
      </c>
      <c r="E1439" s="8">
        <v>0.08</v>
      </c>
      <c r="F1439" s="8">
        <v>2.89</v>
      </c>
      <c r="J1439" s="8">
        <v>8.93</v>
      </c>
      <c r="L1439" s="8">
        <v>40.299999999999997</v>
      </c>
      <c r="N1439" s="8">
        <v>2.5</v>
      </c>
      <c r="O1439" s="8">
        <v>0.158</v>
      </c>
      <c r="R1439" s="8">
        <v>99.85799999999999</v>
      </c>
      <c r="Z1439" s="9">
        <v>7.6</v>
      </c>
      <c r="AA1439" s="9">
        <v>47</v>
      </c>
      <c r="AB1439" s="9">
        <v>3072</v>
      </c>
      <c r="AC1439" s="9">
        <v>99</v>
      </c>
      <c r="AD1439" s="9">
        <v>2036</v>
      </c>
      <c r="AL1439" s="9">
        <v>1.3</v>
      </c>
      <c r="AM1439" s="9">
        <v>32</v>
      </c>
      <c r="AN1439" s="9">
        <v>0.95</v>
      </c>
      <c r="AO1439" s="9">
        <v>7</v>
      </c>
      <c r="AP1439" s="9">
        <v>4</v>
      </c>
      <c r="BE1439" s="9">
        <v>1.742</v>
      </c>
      <c r="BF1439" s="9">
        <v>3.573</v>
      </c>
      <c r="BH1439" s="9">
        <v>1.256</v>
      </c>
      <c r="BI1439" s="9">
        <v>0.26100000000000001</v>
      </c>
      <c r="BJ1439" s="9">
        <v>0.09</v>
      </c>
      <c r="BK1439" s="9">
        <v>0.309</v>
      </c>
      <c r="BL1439" s="9">
        <v>4.9000000000000002E-2</v>
      </c>
      <c r="BM1439" s="9">
        <v>0.33100000000000002</v>
      </c>
      <c r="BN1439" s="9">
        <v>0.08</v>
      </c>
      <c r="BO1439" s="9">
        <v>0.23100000000000001</v>
      </c>
      <c r="BP1439" s="9">
        <v>0.04</v>
      </c>
      <c r="BQ1439" s="9">
        <v>0.29099999999999998</v>
      </c>
      <c r="BR1439" s="9">
        <v>4.7E-2</v>
      </c>
      <c r="CD1439" s="9">
        <v>0.28999999999999998</v>
      </c>
    </row>
    <row r="1440" spans="2:82">
      <c r="B1440" s="7" t="s">
        <v>9</v>
      </c>
      <c r="D1440" s="8">
        <v>44.9</v>
      </c>
      <c r="E1440" s="8">
        <v>6.0999999999999999E-2</v>
      </c>
      <c r="F1440" s="8">
        <v>1.1200000000000001</v>
      </c>
      <c r="J1440" s="8">
        <v>9.73</v>
      </c>
      <c r="L1440" s="8">
        <v>44.6</v>
      </c>
      <c r="N1440" s="8">
        <v>0.51</v>
      </c>
      <c r="O1440" s="8">
        <v>5.8000000000000003E-2</v>
      </c>
      <c r="R1440" s="8">
        <v>100.97900000000001</v>
      </c>
      <c r="Z1440" s="9">
        <v>3.6</v>
      </c>
      <c r="AA1440" s="9">
        <v>14</v>
      </c>
      <c r="AB1440" s="9">
        <v>2274</v>
      </c>
      <c r="AC1440" s="9">
        <v>114</v>
      </c>
      <c r="AD1440" s="9">
        <v>2542</v>
      </c>
      <c r="AL1440" s="9">
        <v>1</v>
      </c>
      <c r="AM1440" s="9">
        <v>30</v>
      </c>
      <c r="AN1440" s="9">
        <v>0.89</v>
      </c>
      <c r="AO1440" s="9">
        <v>13</v>
      </c>
      <c r="AP1440" s="9">
        <v>2</v>
      </c>
      <c r="BE1440" s="9">
        <v>1.4750000000000001</v>
      </c>
      <c r="BF1440" s="9">
        <v>3.2290000000000001</v>
      </c>
      <c r="BH1440" s="9">
        <v>1.6579999999999999</v>
      </c>
      <c r="BI1440" s="9">
        <v>0.38400000000000001</v>
      </c>
      <c r="BJ1440" s="9">
        <v>0.121</v>
      </c>
      <c r="BK1440" s="9">
        <v>0.34200000000000003</v>
      </c>
      <c r="BL1440" s="9">
        <v>0.04</v>
      </c>
      <c r="BM1440" s="9">
        <v>0.21099999999999999</v>
      </c>
      <c r="BN1440" s="9">
        <v>0.04</v>
      </c>
      <c r="BO1440" s="9">
        <v>0.11</v>
      </c>
      <c r="BP1440" s="9">
        <v>1.7000000000000001E-2</v>
      </c>
      <c r="BQ1440" s="9">
        <v>0.11</v>
      </c>
      <c r="BR1440" s="9">
        <v>0.02</v>
      </c>
      <c r="CD1440" s="9">
        <v>0.27</v>
      </c>
    </row>
    <row r="1441" spans="1:82">
      <c r="B1441" s="7" t="s">
        <v>8</v>
      </c>
      <c r="D1441" s="8">
        <v>45.2</v>
      </c>
      <c r="E1441" s="8">
        <v>7.8E-2</v>
      </c>
      <c r="F1441" s="8">
        <v>1.08</v>
      </c>
      <c r="J1441" s="8">
        <v>8.1999999999999993</v>
      </c>
      <c r="L1441" s="8">
        <v>45.4</v>
      </c>
      <c r="N1441" s="8">
        <v>0.9</v>
      </c>
      <c r="O1441" s="8">
        <v>0.11700000000000001</v>
      </c>
      <c r="R1441" s="8">
        <v>100.97499999999999</v>
      </c>
      <c r="Z1441" s="9">
        <v>7.1</v>
      </c>
      <c r="AA1441" s="9">
        <v>46</v>
      </c>
      <c r="AB1441" s="9">
        <v>2780</v>
      </c>
      <c r="AC1441" s="9">
        <v>100</v>
      </c>
      <c r="AD1441" s="9">
        <v>2198</v>
      </c>
      <c r="AL1441" s="9">
        <v>0.9</v>
      </c>
      <c r="AM1441" s="9">
        <v>41</v>
      </c>
      <c r="AN1441" s="9">
        <v>1.7</v>
      </c>
      <c r="AO1441" s="9">
        <v>6</v>
      </c>
      <c r="AP1441" s="9">
        <v>2</v>
      </c>
      <c r="BE1441" s="9">
        <v>1.474</v>
      </c>
      <c r="BF1441" s="9">
        <v>2.9649999999999999</v>
      </c>
      <c r="BH1441" s="9">
        <v>1.361</v>
      </c>
      <c r="BI1441" s="9">
        <v>0.311</v>
      </c>
      <c r="BJ1441" s="9">
        <v>0.1</v>
      </c>
      <c r="BK1441" s="9">
        <v>0.32100000000000001</v>
      </c>
      <c r="BL1441" s="9">
        <v>5.5E-2</v>
      </c>
      <c r="BM1441" s="9">
        <v>0.30499999999999999</v>
      </c>
      <c r="BN1441" s="9">
        <v>7.8E-2</v>
      </c>
      <c r="BO1441" s="9">
        <v>0.23100000000000001</v>
      </c>
      <c r="BP1441" s="9">
        <v>3.9E-2</v>
      </c>
      <c r="BQ1441" s="9">
        <v>0.26400000000000001</v>
      </c>
      <c r="BR1441" s="9">
        <v>0.04</v>
      </c>
      <c r="CD1441" s="9">
        <v>0.02</v>
      </c>
    </row>
    <row r="1442" spans="1:82">
      <c r="B1442" s="7" t="s">
        <v>7</v>
      </c>
      <c r="D1442" s="8">
        <v>45.1</v>
      </c>
      <c r="E1442" s="8">
        <v>5.1999999999999998E-2</v>
      </c>
      <c r="F1442" s="8">
        <v>1.83</v>
      </c>
      <c r="J1442" s="8">
        <v>8.5</v>
      </c>
      <c r="L1442" s="8">
        <v>43</v>
      </c>
      <c r="N1442" s="8">
        <v>1.87</v>
      </c>
      <c r="O1442" s="8">
        <v>4.2999999999999997E-2</v>
      </c>
      <c r="R1442" s="8">
        <v>100.395</v>
      </c>
      <c r="Z1442" s="9">
        <v>5.8</v>
      </c>
      <c r="AA1442" s="9">
        <v>40</v>
      </c>
      <c r="AB1442" s="9">
        <v>3058</v>
      </c>
      <c r="AC1442" s="9">
        <v>105</v>
      </c>
      <c r="AD1442" s="9">
        <v>2349</v>
      </c>
      <c r="AL1442" s="9">
        <v>1.1000000000000001</v>
      </c>
      <c r="AM1442" s="9">
        <v>19</v>
      </c>
      <c r="AN1442" s="9">
        <v>0.51</v>
      </c>
      <c r="AO1442" s="9">
        <v>5</v>
      </c>
      <c r="AP1442" s="9">
        <v>1</v>
      </c>
      <c r="BE1442" s="9">
        <v>0.76700000000000002</v>
      </c>
      <c r="BF1442" s="9">
        <v>1</v>
      </c>
      <c r="BH1442" s="9">
        <v>0.52200000000000002</v>
      </c>
      <c r="BI1442" s="9">
        <v>0.13100000000000001</v>
      </c>
      <c r="BJ1442" s="9">
        <v>0.04</v>
      </c>
      <c r="BK1442" s="9">
        <v>0.121</v>
      </c>
      <c r="BL1442" s="9">
        <v>0.02</v>
      </c>
      <c r="BM1442" s="9">
        <v>0.11</v>
      </c>
      <c r="BN1442" s="9">
        <v>0.02</v>
      </c>
      <c r="BO1442" s="9">
        <v>6.3E-2</v>
      </c>
      <c r="BP1442" s="9">
        <v>0.01</v>
      </c>
      <c r="BQ1442" s="9">
        <v>7.0000000000000007E-2</v>
      </c>
      <c r="BR1442" s="9">
        <v>1.0999999999999999E-2</v>
      </c>
      <c r="CD1442" s="9">
        <v>0.08</v>
      </c>
    </row>
    <row r="1444" spans="1:82">
      <c r="A1444" s="7" t="s">
        <v>6</v>
      </c>
      <c r="B1444" s="7" t="s">
        <v>5</v>
      </c>
      <c r="D1444" s="8">
        <v>44.15</v>
      </c>
      <c r="E1444" s="8">
        <v>0.06</v>
      </c>
      <c r="F1444" s="8">
        <v>1.94</v>
      </c>
      <c r="J1444" s="8">
        <v>7.37</v>
      </c>
      <c r="L1444" s="8">
        <v>42.39</v>
      </c>
      <c r="N1444" s="8">
        <v>0.97</v>
      </c>
      <c r="O1444" s="8">
        <v>0.2</v>
      </c>
      <c r="R1444" s="8">
        <v>97.08</v>
      </c>
      <c r="Z1444" s="9">
        <v>8</v>
      </c>
      <c r="AA1444" s="9">
        <v>38</v>
      </c>
      <c r="AB1444" s="9">
        <v>2210</v>
      </c>
      <c r="AC1444" s="9">
        <v>68</v>
      </c>
      <c r="AD1444" s="9">
        <v>2443</v>
      </c>
      <c r="AL1444" s="9">
        <v>0.25</v>
      </c>
      <c r="AM1444" s="9">
        <v>9</v>
      </c>
      <c r="AN1444" s="9">
        <v>1.1000000000000001</v>
      </c>
      <c r="AO1444" s="9">
        <v>3.5</v>
      </c>
      <c r="BE1444" s="9">
        <v>0.26</v>
      </c>
      <c r="BF1444" s="9">
        <v>0.6</v>
      </c>
      <c r="BH1444" s="9">
        <v>0.45</v>
      </c>
      <c r="BI1444" s="9">
        <v>0.12</v>
      </c>
      <c r="BJ1444" s="9">
        <v>0.04</v>
      </c>
      <c r="BK1444" s="9">
        <v>0.15</v>
      </c>
      <c r="BM1444" s="9">
        <v>0.2</v>
      </c>
      <c r="BN1444" s="9">
        <v>0.04</v>
      </c>
      <c r="BO1444" s="9">
        <v>0.14000000000000001</v>
      </c>
      <c r="BQ1444" s="9">
        <v>0.15</v>
      </c>
      <c r="BR1444" s="9">
        <v>0.02</v>
      </c>
    </row>
    <row r="1445" spans="1:82">
      <c r="B1445" s="7" t="s">
        <v>4</v>
      </c>
      <c r="D1445" s="8">
        <v>43.03</v>
      </c>
      <c r="E1445" s="8">
        <v>0.05</v>
      </c>
      <c r="F1445" s="8">
        <v>2.0699999999999998</v>
      </c>
      <c r="J1445" s="8">
        <v>7.8449999999999998</v>
      </c>
      <c r="L1445" s="8">
        <v>43</v>
      </c>
      <c r="N1445" s="8">
        <v>1.1599999999999999</v>
      </c>
      <c r="O1445" s="8">
        <v>0.18</v>
      </c>
      <c r="R1445" s="8">
        <v>97.334999999999994</v>
      </c>
      <c r="Z1445" s="9">
        <v>9</v>
      </c>
      <c r="AA1445" s="9">
        <v>38</v>
      </c>
      <c r="AB1445" s="9">
        <v>2700</v>
      </c>
      <c r="AC1445" s="9">
        <v>74</v>
      </c>
      <c r="AD1445" s="9">
        <v>2014</v>
      </c>
      <c r="AL1445" s="9">
        <v>0.71</v>
      </c>
      <c r="AM1445" s="9">
        <v>8</v>
      </c>
      <c r="AN1445" s="9">
        <v>1.1000000000000001</v>
      </c>
      <c r="AO1445" s="9">
        <v>6</v>
      </c>
      <c r="BE1445" s="9">
        <v>0.35</v>
      </c>
      <c r="BF1445" s="9">
        <v>0.9</v>
      </c>
      <c r="BH1445" s="9">
        <v>0.55000000000000004</v>
      </c>
      <c r="BI1445" s="9">
        <v>0.13</v>
      </c>
      <c r="BJ1445" s="9">
        <v>0.06</v>
      </c>
      <c r="BK1445" s="9">
        <v>0.15</v>
      </c>
      <c r="BM1445" s="9">
        <v>0.19</v>
      </c>
      <c r="BN1445" s="9">
        <v>0.04</v>
      </c>
      <c r="BO1445" s="9">
        <v>0.12</v>
      </c>
      <c r="BQ1445" s="9">
        <v>0.12</v>
      </c>
      <c r="BR1445" s="9">
        <v>0.02</v>
      </c>
    </row>
    <row r="1446" spans="1:82">
      <c r="B1446" s="7" t="s">
        <v>3</v>
      </c>
      <c r="D1446" s="8">
        <v>44.25</v>
      </c>
      <c r="E1446" s="8">
        <v>0.09</v>
      </c>
      <c r="F1446" s="8">
        <v>1.9</v>
      </c>
      <c r="J1446" s="8">
        <v>7.4420000000000002</v>
      </c>
      <c r="L1446" s="8">
        <v>42.4</v>
      </c>
      <c r="N1446" s="8">
        <v>1.28</v>
      </c>
      <c r="O1446" s="8">
        <v>0.23</v>
      </c>
      <c r="R1446" s="8">
        <v>97.592000000000013</v>
      </c>
      <c r="Z1446" s="9">
        <v>9</v>
      </c>
      <c r="AA1446" s="9">
        <v>45</v>
      </c>
      <c r="AB1446" s="9">
        <v>2240</v>
      </c>
      <c r="AC1446" s="9">
        <v>72</v>
      </c>
      <c r="AD1446" s="9">
        <v>2420</v>
      </c>
      <c r="AL1446" s="9">
        <v>0.92</v>
      </c>
      <c r="AM1446" s="9">
        <v>9</v>
      </c>
      <c r="AN1446" s="9">
        <v>1.2</v>
      </c>
      <c r="AO1446" s="9">
        <v>3.7</v>
      </c>
      <c r="BE1446" s="9">
        <v>0.25</v>
      </c>
      <c r="BF1446" s="9">
        <v>0.6</v>
      </c>
      <c r="BH1446" s="9">
        <v>0.46</v>
      </c>
      <c r="BI1446" s="9">
        <v>0.15</v>
      </c>
      <c r="BJ1446" s="9">
        <v>0.06</v>
      </c>
      <c r="BK1446" s="9">
        <v>0.2</v>
      </c>
      <c r="BM1446" s="9">
        <v>0.24</v>
      </c>
      <c r="BN1446" s="9">
        <v>0.05</v>
      </c>
      <c r="BO1446" s="9">
        <v>0.15</v>
      </c>
      <c r="BQ1446" s="9">
        <v>0.15</v>
      </c>
      <c r="BR1446" s="9">
        <v>0.03</v>
      </c>
    </row>
    <row r="1447" spans="1:82">
      <c r="B1447" s="7" t="s">
        <v>2</v>
      </c>
      <c r="D1447" s="8">
        <v>43.98</v>
      </c>
      <c r="E1447" s="8">
        <v>0.09</v>
      </c>
      <c r="F1447" s="8">
        <v>1.69</v>
      </c>
      <c r="J1447" s="8">
        <v>7.968</v>
      </c>
      <c r="L1447" s="8">
        <v>42</v>
      </c>
      <c r="N1447" s="8">
        <v>1.44</v>
      </c>
      <c r="O1447" s="8">
        <v>0.26</v>
      </c>
      <c r="R1447" s="8">
        <v>97.427999999999997</v>
      </c>
      <c r="Z1447" s="9">
        <v>8</v>
      </c>
      <c r="AA1447" s="9">
        <v>38</v>
      </c>
      <c r="AB1447" s="9">
        <v>1700</v>
      </c>
      <c r="AC1447" s="9">
        <v>68</v>
      </c>
      <c r="AD1447" s="9">
        <v>2270</v>
      </c>
      <c r="AL1447" s="9">
        <v>0.19</v>
      </c>
      <c r="AM1447" s="9">
        <v>18</v>
      </c>
      <c r="AN1447" s="9">
        <v>1.3</v>
      </c>
      <c r="AO1447" s="9">
        <v>6.5</v>
      </c>
      <c r="BE1447" s="9">
        <v>0.65</v>
      </c>
      <c r="BF1447" s="9">
        <v>1.4</v>
      </c>
      <c r="BH1447" s="9">
        <v>0.85</v>
      </c>
      <c r="BI1447" s="9">
        <v>0.21</v>
      </c>
      <c r="BJ1447" s="9">
        <v>0.08</v>
      </c>
      <c r="BK1447" s="9">
        <v>0.26</v>
      </c>
      <c r="BM1447" s="9">
        <v>0.26</v>
      </c>
      <c r="BN1447" s="9">
        <v>0.05</v>
      </c>
      <c r="BO1447" s="9">
        <v>0.15</v>
      </c>
      <c r="BQ1447" s="9">
        <v>0.16</v>
      </c>
      <c r="BR1447" s="9">
        <v>0.02</v>
      </c>
    </row>
    <row r="1448" spans="1:82">
      <c r="B1448" s="7" t="s">
        <v>1</v>
      </c>
      <c r="D1448" s="8">
        <v>43.17</v>
      </c>
      <c r="E1448" s="8">
        <v>0.35</v>
      </c>
      <c r="F1448" s="8">
        <v>3.47</v>
      </c>
      <c r="J1448" s="8">
        <v>8.6110000000000007</v>
      </c>
      <c r="L1448" s="8">
        <v>38.6</v>
      </c>
      <c r="N1448" s="8">
        <v>2.16</v>
      </c>
      <c r="O1448" s="8">
        <v>0.71</v>
      </c>
      <c r="R1448" s="8">
        <v>97.071000000000026</v>
      </c>
      <c r="Z1448" s="9">
        <v>10</v>
      </c>
      <c r="AA1448" s="9">
        <v>51</v>
      </c>
      <c r="AB1448" s="9">
        <v>2100</v>
      </c>
      <c r="AC1448" s="9">
        <v>74</v>
      </c>
      <c r="AD1448" s="9">
        <v>1610</v>
      </c>
      <c r="AL1448" s="9">
        <v>6.73</v>
      </c>
      <c r="AM1448" s="9">
        <v>125</v>
      </c>
      <c r="AN1448" s="9">
        <v>3.7</v>
      </c>
      <c r="AO1448" s="9">
        <v>46</v>
      </c>
      <c r="BE1448" s="9">
        <v>5</v>
      </c>
      <c r="BF1448" s="9">
        <v>13.1</v>
      </c>
      <c r="BH1448" s="9">
        <v>6.95</v>
      </c>
      <c r="BI1448" s="9">
        <v>1.28</v>
      </c>
      <c r="BJ1448" s="9">
        <v>0.36</v>
      </c>
      <c r="BK1448" s="9">
        <v>1</v>
      </c>
      <c r="BM1448" s="9">
        <v>0.78</v>
      </c>
      <c r="BN1448" s="9">
        <v>0.13</v>
      </c>
      <c r="BO1448" s="9">
        <v>0.21</v>
      </c>
      <c r="BQ1448" s="9">
        <v>0.21</v>
      </c>
      <c r="BR1448" s="9">
        <v>0.03</v>
      </c>
    </row>
    <row r="1449" spans="1:82">
      <c r="B1449" s="7" t="s">
        <v>0</v>
      </c>
      <c r="D1449" s="8">
        <v>42.32</v>
      </c>
      <c r="E1449" s="8">
        <v>0.13</v>
      </c>
      <c r="F1449" s="8">
        <v>2.2599999999999998</v>
      </c>
      <c r="J1449" s="8">
        <v>8.2510000000000012</v>
      </c>
      <c r="L1449" s="8">
        <v>42.4</v>
      </c>
      <c r="N1449" s="8">
        <v>1.78</v>
      </c>
      <c r="O1449" s="8">
        <v>0.35</v>
      </c>
      <c r="R1449" s="8">
        <v>97.490999999999985</v>
      </c>
      <c r="Z1449" s="9">
        <v>10</v>
      </c>
      <c r="AA1449" s="9">
        <v>44</v>
      </c>
      <c r="AB1449" s="9">
        <v>2010</v>
      </c>
      <c r="AC1449" s="9">
        <v>78</v>
      </c>
      <c r="AD1449" s="9">
        <v>2030</v>
      </c>
      <c r="AL1449" s="9">
        <v>2.72</v>
      </c>
      <c r="AM1449" s="9">
        <v>43</v>
      </c>
      <c r="AN1449" s="9">
        <v>1.9</v>
      </c>
      <c r="AO1449" s="9">
        <v>18</v>
      </c>
    </row>
  </sheetData>
  <printOptions headings="1" gridLines="1" gridLinesSet="0"/>
  <pageMargins left="0.75" right="0.75" top="1" bottom="1" header="0.5" footer="0.5"/>
  <pageSetup orientation="landscape" horizontalDpi="4294967292" verticalDpi="4294967292" r:id="rId1"/>
  <headerFooter alignWithMargins="0">
    <oddHeader>Spinel-bearing Peridotites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795"/>
  <sheetViews>
    <sheetView workbookViewId="0">
      <pane xSplit="4" ySplit="2" topLeftCell="CI3" activePane="bottomRight" state="frozen"/>
      <selection activeCell="A1436" sqref="A1436"/>
      <selection pane="topRight" activeCell="A1436" sqref="A1436"/>
      <selection pane="bottomLeft" activeCell="A1436" sqref="A1436"/>
      <selection pane="bottomRight" activeCell="C8" sqref="C8"/>
    </sheetView>
  </sheetViews>
  <sheetFormatPr defaultColWidth="10.7109375" defaultRowHeight="12"/>
  <cols>
    <col min="1" max="3" width="11.7109375" style="7" customWidth="1"/>
    <col min="4" max="4" width="8.42578125" style="7" customWidth="1"/>
    <col min="5" max="20" width="8.7109375" style="8" customWidth="1"/>
    <col min="21" max="28" width="8.7109375" style="9" customWidth="1"/>
    <col min="29" max="29" width="8.7109375" style="10" customWidth="1"/>
    <col min="30" max="30" width="8.7109375" style="9" customWidth="1"/>
    <col min="31" max="31" width="8.7109375" style="11" customWidth="1"/>
    <col min="32" max="87" width="8.7109375" style="9" customWidth="1"/>
    <col min="88" max="90" width="8.7109375" style="10" customWidth="1"/>
    <col min="91" max="93" width="8.7109375" style="9" customWidth="1"/>
    <col min="94" max="95" width="8.7109375" style="10" customWidth="1"/>
    <col min="96" max="96" width="8.7109375" style="9" customWidth="1"/>
    <col min="97" max="97" width="8.7109375" style="10" customWidth="1"/>
    <col min="98" max="100" width="8.7109375" style="9" customWidth="1"/>
    <col min="101" max="104" width="6.7109375" style="9" customWidth="1"/>
    <col min="105" max="16384" width="10.7109375" style="9"/>
  </cols>
  <sheetData>
    <row r="1" spans="1:101" ht="18">
      <c r="A1" s="6" t="s">
        <v>2125</v>
      </c>
    </row>
    <row r="2" spans="1:101" ht="14.25">
      <c r="A2" s="7" t="s">
        <v>1401</v>
      </c>
      <c r="B2" s="7" t="s">
        <v>2124</v>
      </c>
      <c r="C2" s="7" t="s">
        <v>2123</v>
      </c>
      <c r="D2" s="7" t="s">
        <v>2122</v>
      </c>
      <c r="E2" s="8" t="s">
        <v>1398</v>
      </c>
      <c r="F2" s="8" t="s">
        <v>1397</v>
      </c>
      <c r="G2" s="8" t="s">
        <v>1396</v>
      </c>
      <c r="H2" s="8" t="s">
        <v>1394</v>
      </c>
      <c r="I2" s="8" t="s">
        <v>2126</v>
      </c>
      <c r="J2" s="8" t="s">
        <v>2121</v>
      </c>
      <c r="K2" s="8" t="s">
        <v>1391</v>
      </c>
      <c r="L2" s="8" t="s">
        <v>2120</v>
      </c>
      <c r="M2" s="8" t="s">
        <v>1388</v>
      </c>
      <c r="N2" s="8" t="s">
        <v>1387</v>
      </c>
      <c r="O2" s="8" t="s">
        <v>1386</v>
      </c>
      <c r="P2" s="8" t="s">
        <v>1385</v>
      </c>
      <c r="Q2" s="8" t="s">
        <v>2119</v>
      </c>
      <c r="R2" s="8" t="s">
        <v>1384</v>
      </c>
      <c r="S2" s="8" t="s">
        <v>2118</v>
      </c>
      <c r="T2" s="8" t="s">
        <v>2117</v>
      </c>
      <c r="U2" s="9" t="s">
        <v>1383</v>
      </c>
      <c r="V2" s="9" t="s">
        <v>1382</v>
      </c>
      <c r="W2" s="9" t="s">
        <v>1381</v>
      </c>
      <c r="X2" s="9" t="s">
        <v>1380</v>
      </c>
      <c r="Y2" s="9" t="s">
        <v>2116</v>
      </c>
      <c r="Z2" s="9" t="s">
        <v>1379</v>
      </c>
      <c r="AA2" s="9" t="s">
        <v>1378</v>
      </c>
      <c r="AB2" s="9" t="s">
        <v>1377</v>
      </c>
      <c r="AC2" s="10" t="s">
        <v>2115</v>
      </c>
      <c r="AD2" s="9" t="s">
        <v>1376</v>
      </c>
      <c r="AE2" s="11" t="s">
        <v>1375</v>
      </c>
      <c r="AF2" s="9" t="s">
        <v>1374</v>
      </c>
      <c r="AG2" s="9" t="s">
        <v>1373</v>
      </c>
      <c r="AH2" s="9" t="s">
        <v>1372</v>
      </c>
      <c r="AI2" s="9" t="s">
        <v>1371</v>
      </c>
      <c r="AJ2" s="9" t="s">
        <v>1370</v>
      </c>
      <c r="AK2" s="9" t="s">
        <v>1369</v>
      </c>
      <c r="AL2" s="9" t="s">
        <v>1368</v>
      </c>
      <c r="AM2" s="9" t="s">
        <v>1367</v>
      </c>
      <c r="AN2" s="9" t="s">
        <v>1366</v>
      </c>
      <c r="AO2" s="9" t="s">
        <v>1365</v>
      </c>
      <c r="AP2" s="9" t="s">
        <v>1364</v>
      </c>
      <c r="AQ2" s="9" t="s">
        <v>1363</v>
      </c>
      <c r="AR2" s="9" t="s">
        <v>1362</v>
      </c>
      <c r="AS2" s="9" t="s">
        <v>1361</v>
      </c>
      <c r="AT2" s="9" t="s">
        <v>1360</v>
      </c>
      <c r="AU2" s="9" t="s">
        <v>2114</v>
      </c>
      <c r="AV2" s="9" t="s">
        <v>2113</v>
      </c>
      <c r="AW2" s="9" t="s">
        <v>2112</v>
      </c>
      <c r="AX2" s="9" t="s">
        <v>2111</v>
      </c>
      <c r="AY2" s="9" t="s">
        <v>2110</v>
      </c>
      <c r="AZ2" s="9" t="s">
        <v>2109</v>
      </c>
      <c r="BA2" s="9" t="s">
        <v>2108</v>
      </c>
      <c r="BB2" s="9" t="s">
        <v>2107</v>
      </c>
      <c r="BC2" s="9" t="s">
        <v>2106</v>
      </c>
      <c r="BD2" s="9" t="s">
        <v>2105</v>
      </c>
      <c r="BE2" s="9" t="s">
        <v>2104</v>
      </c>
      <c r="BF2" s="9" t="s">
        <v>2103</v>
      </c>
      <c r="BG2" s="9" t="s">
        <v>1347</v>
      </c>
      <c r="BH2" s="9" t="s">
        <v>1346</v>
      </c>
      <c r="BI2" s="9" t="s">
        <v>1345</v>
      </c>
      <c r="BJ2" s="9" t="s">
        <v>1344</v>
      </c>
      <c r="BK2" s="9" t="s">
        <v>1343</v>
      </c>
      <c r="BL2" s="9" t="s">
        <v>1342</v>
      </c>
      <c r="BM2" s="9" t="s">
        <v>1341</v>
      </c>
      <c r="BN2" s="9" t="s">
        <v>1340</v>
      </c>
      <c r="BO2" s="9" t="s">
        <v>1339</v>
      </c>
      <c r="BP2" s="9" t="s">
        <v>1338</v>
      </c>
      <c r="BQ2" s="9" t="s">
        <v>1337</v>
      </c>
      <c r="BR2" s="9" t="s">
        <v>1336</v>
      </c>
      <c r="BS2" s="9" t="s">
        <v>1335</v>
      </c>
      <c r="BT2" s="9" t="s">
        <v>1334</v>
      </c>
      <c r="BU2" s="9" t="s">
        <v>1333</v>
      </c>
      <c r="BV2" s="9" t="s">
        <v>1332</v>
      </c>
      <c r="BW2" s="9" t="s">
        <v>1331</v>
      </c>
      <c r="BX2" s="9" t="s">
        <v>2102</v>
      </c>
      <c r="BY2" s="9" t="s">
        <v>1329</v>
      </c>
      <c r="BZ2" s="9" t="s">
        <v>1328</v>
      </c>
      <c r="CA2" s="9" t="s">
        <v>1327</v>
      </c>
      <c r="CB2" s="9" t="s">
        <v>1326</v>
      </c>
      <c r="CC2" s="9" t="s">
        <v>1325</v>
      </c>
      <c r="CD2" s="9" t="s">
        <v>1324</v>
      </c>
      <c r="CE2" s="9" t="s">
        <v>1323</v>
      </c>
      <c r="CF2" s="9" t="s">
        <v>1322</v>
      </c>
      <c r="CG2" s="9" t="s">
        <v>1321</v>
      </c>
      <c r="CH2" s="9" t="s">
        <v>1320</v>
      </c>
      <c r="CI2" s="9" t="s">
        <v>1319</v>
      </c>
      <c r="CJ2" s="10" t="s">
        <v>2101</v>
      </c>
      <c r="CK2" s="10" t="s">
        <v>2100</v>
      </c>
      <c r="CL2" s="10" t="s">
        <v>2099</v>
      </c>
      <c r="CM2" s="9" t="s">
        <v>2098</v>
      </c>
      <c r="CN2" s="9" t="s">
        <v>2097</v>
      </c>
      <c r="CO2" s="9" t="s">
        <v>2096</v>
      </c>
      <c r="CP2" s="10" t="s">
        <v>2095</v>
      </c>
      <c r="CQ2" s="10" t="s">
        <v>2094</v>
      </c>
      <c r="CR2" s="9" t="s">
        <v>2093</v>
      </c>
      <c r="CS2" s="10" t="s">
        <v>2092</v>
      </c>
      <c r="CT2" s="9" t="s">
        <v>2091</v>
      </c>
      <c r="CU2" s="9" t="s">
        <v>2090</v>
      </c>
      <c r="CV2" s="9" t="s">
        <v>2089</v>
      </c>
      <c r="CW2" s="8"/>
    </row>
    <row r="3" spans="1:101">
      <c r="A3" s="7" t="s">
        <v>2088</v>
      </c>
      <c r="B3" s="7" t="s">
        <v>2058</v>
      </c>
      <c r="C3" s="7" t="s">
        <v>1692</v>
      </c>
      <c r="D3" s="7">
        <v>740</v>
      </c>
      <c r="E3" s="8">
        <v>44.7</v>
      </c>
      <c r="F3" s="8">
        <v>0.02</v>
      </c>
      <c r="G3" s="8">
        <v>2.09</v>
      </c>
      <c r="H3" s="8">
        <v>0.79</v>
      </c>
      <c r="I3" s="8">
        <v>5.97</v>
      </c>
      <c r="J3" s="8">
        <v>6.6808499000000001</v>
      </c>
      <c r="K3" s="8">
        <v>0.14000000000000001</v>
      </c>
      <c r="L3" s="8">
        <v>44</v>
      </c>
      <c r="M3" s="8">
        <v>0.91</v>
      </c>
      <c r="N3" s="8">
        <v>0.11</v>
      </c>
      <c r="O3" s="8">
        <v>0.04</v>
      </c>
      <c r="P3" s="8">
        <v>7.0000000000000007E-2</v>
      </c>
      <c r="R3" s="8">
        <v>98.760849899999997</v>
      </c>
      <c r="S3" s="8">
        <v>92.151948667456438</v>
      </c>
      <c r="T3" s="8">
        <v>0.58797320574162681</v>
      </c>
      <c r="U3" s="12"/>
      <c r="V3" s="12"/>
      <c r="W3" s="12"/>
      <c r="X3" s="12"/>
      <c r="Y3" s="12"/>
      <c r="Z3" s="12"/>
      <c r="AA3" s="12"/>
      <c r="AB3" s="12"/>
      <c r="AC3" s="12">
        <f t="shared" ref="AC3:AC18" si="0">__TiO2*5995</f>
        <v>119.9</v>
      </c>
      <c r="AD3" s="12"/>
      <c r="AE3" s="12"/>
      <c r="AF3" s="12">
        <v>3010.92</v>
      </c>
      <c r="AG3" s="12"/>
      <c r="AH3" s="12">
        <v>2907.46</v>
      </c>
      <c r="AI3" s="12"/>
      <c r="AJ3" s="12"/>
      <c r="AK3" s="12">
        <v>2.8</v>
      </c>
      <c r="AL3" s="12"/>
      <c r="AM3" s="12"/>
      <c r="AN3" s="12"/>
      <c r="AO3" s="12"/>
      <c r="AP3" s="12">
        <v>1.9</v>
      </c>
      <c r="AQ3" s="12">
        <v>10</v>
      </c>
      <c r="AR3" s="12">
        <v>0.9</v>
      </c>
      <c r="AS3" s="12">
        <v>3.1</v>
      </c>
      <c r="AT3" s="12">
        <v>0.5</v>
      </c>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v>38.677419354838712</v>
      </c>
      <c r="CL3" s="12"/>
      <c r="CM3" s="12"/>
      <c r="CN3" s="12"/>
      <c r="CO3" s="12"/>
      <c r="CP3" s="12"/>
      <c r="CQ3" s="12"/>
      <c r="CR3" s="12"/>
      <c r="CS3" s="12">
        <v>1.0355843244619014</v>
      </c>
      <c r="CT3" s="12">
        <f t="shared" ref="CT3:CT21" si="1">(L3*0.60317)/(E3*0.4672)</f>
        <v>1.2708141797677053</v>
      </c>
      <c r="CU3" s="12">
        <f t="shared" ref="CU3:CU21" si="2">100-(SUM(E3:G3,J3:P3))</f>
        <v>1.2391501000000034</v>
      </c>
      <c r="CV3" s="12">
        <v>2.5313423120647842</v>
      </c>
      <c r="CW3" s="8"/>
    </row>
    <row r="4" spans="1:101">
      <c r="B4" s="7" t="s">
        <v>2058</v>
      </c>
      <c r="C4" s="7" t="s">
        <v>1692</v>
      </c>
      <c r="D4" s="7">
        <v>775</v>
      </c>
      <c r="E4" s="8">
        <v>43.7</v>
      </c>
      <c r="F4" s="8">
        <v>0.06</v>
      </c>
      <c r="G4" s="8">
        <v>2.06</v>
      </c>
      <c r="H4" s="8">
        <v>1.3</v>
      </c>
      <c r="I4" s="8">
        <v>5.07</v>
      </c>
      <c r="J4" s="8">
        <v>6.2397530000000003</v>
      </c>
      <c r="K4" s="8">
        <v>0.14000000000000001</v>
      </c>
      <c r="L4" s="8">
        <v>45.6</v>
      </c>
      <c r="M4" s="8">
        <v>0.42</v>
      </c>
      <c r="N4" s="8">
        <v>7.0000000000000007E-2</v>
      </c>
      <c r="O4" s="8">
        <v>7.0000000000000007E-2</v>
      </c>
      <c r="P4" s="8">
        <v>0.03</v>
      </c>
      <c r="R4" s="8">
        <v>98.389753000000013</v>
      </c>
      <c r="S4" s="8">
        <v>92.872031450899101</v>
      </c>
      <c r="T4" s="8">
        <v>0.27532427184466018</v>
      </c>
      <c r="U4" s="12"/>
      <c r="V4" s="12"/>
      <c r="W4" s="12"/>
      <c r="X4" s="12"/>
      <c r="Y4" s="12"/>
      <c r="Z4" s="12"/>
      <c r="AA4" s="12"/>
      <c r="AB4" s="12"/>
      <c r="AC4" s="12">
        <f t="shared" si="0"/>
        <v>359.7</v>
      </c>
      <c r="AD4" s="12"/>
      <c r="AE4" s="12"/>
      <c r="AF4" s="12">
        <v>4858.53</v>
      </c>
      <c r="AG4" s="12"/>
      <c r="AH4" s="12">
        <v>2828.88</v>
      </c>
      <c r="AI4" s="12"/>
      <c r="AJ4" s="12"/>
      <c r="AK4" s="12">
        <v>2.2999999999999998</v>
      </c>
      <c r="AL4" s="12"/>
      <c r="AM4" s="12"/>
      <c r="AN4" s="12"/>
      <c r="AO4" s="12"/>
      <c r="AP4" s="12">
        <v>3.1</v>
      </c>
      <c r="AQ4" s="12">
        <v>23</v>
      </c>
      <c r="AR4" s="12">
        <v>1.2</v>
      </c>
      <c r="AS4" s="12">
        <v>5.5</v>
      </c>
      <c r="AT4" s="12">
        <v>0.9</v>
      </c>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v>65.400000000000006</v>
      </c>
      <c r="CL4" s="12"/>
      <c r="CM4" s="12"/>
      <c r="CN4" s="12"/>
      <c r="CO4" s="12"/>
      <c r="CP4" s="12"/>
      <c r="CQ4" s="12"/>
      <c r="CR4" s="12"/>
      <c r="CS4" s="12">
        <v>1.717474760329176</v>
      </c>
      <c r="CT4" s="12">
        <f t="shared" si="1"/>
        <v>1.3471634901727219</v>
      </c>
      <c r="CU4" s="12">
        <f t="shared" si="2"/>
        <v>1.6102470000000011</v>
      </c>
      <c r="CV4" s="12">
        <v>2.1095982132620348</v>
      </c>
      <c r="CW4" s="8"/>
    </row>
    <row r="5" spans="1:101">
      <c r="B5" s="7" t="s">
        <v>2058</v>
      </c>
      <c r="C5" s="7" t="s">
        <v>1692</v>
      </c>
      <c r="D5" s="7">
        <v>796</v>
      </c>
      <c r="E5" s="8">
        <v>44</v>
      </c>
      <c r="F5" s="8">
        <v>0.06</v>
      </c>
      <c r="G5" s="8">
        <v>1.67</v>
      </c>
      <c r="H5" s="8">
        <v>0.71</v>
      </c>
      <c r="I5" s="8">
        <v>6.11</v>
      </c>
      <c r="J5" s="8">
        <v>6.7488651000000006</v>
      </c>
      <c r="K5" s="8">
        <v>0.12</v>
      </c>
      <c r="L5" s="8">
        <v>45</v>
      </c>
      <c r="M5" s="8">
        <v>0.59</v>
      </c>
      <c r="N5" s="8">
        <v>0.11</v>
      </c>
      <c r="O5" s="8">
        <v>0.06</v>
      </c>
      <c r="P5" s="8">
        <v>0.06</v>
      </c>
      <c r="R5" s="8">
        <v>98.418865100000019</v>
      </c>
      <c r="S5" s="8">
        <v>92.2407567927212</v>
      </c>
      <c r="T5" s="8">
        <v>0.47708742514970059</v>
      </c>
      <c r="U5" s="12"/>
      <c r="V5" s="12"/>
      <c r="W5" s="12"/>
      <c r="X5" s="12"/>
      <c r="Y5" s="12"/>
      <c r="Z5" s="12"/>
      <c r="AA5" s="12"/>
      <c r="AB5" s="12"/>
      <c r="AC5" s="12">
        <f t="shared" si="0"/>
        <v>359.7</v>
      </c>
      <c r="AD5" s="12"/>
      <c r="AE5" s="12"/>
      <c r="AF5" s="12">
        <v>2942.49</v>
      </c>
      <c r="AG5" s="12"/>
      <c r="AH5" s="12">
        <v>2750.3</v>
      </c>
      <c r="AI5" s="12"/>
      <c r="AJ5" s="12"/>
      <c r="AK5" s="12">
        <v>2.2999999999999998</v>
      </c>
      <c r="AL5" s="12"/>
      <c r="AM5" s="12"/>
      <c r="AN5" s="12"/>
      <c r="AO5" s="12"/>
      <c r="AP5" s="12">
        <v>2.9</v>
      </c>
      <c r="AQ5" s="12">
        <v>11</v>
      </c>
      <c r="AR5" s="12">
        <v>0.5</v>
      </c>
      <c r="AS5" s="12">
        <v>2.6</v>
      </c>
      <c r="AT5" s="12">
        <v>2.2999999999999998</v>
      </c>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v>138.34615384615384</v>
      </c>
      <c r="CL5" s="12"/>
      <c r="CM5" s="12"/>
      <c r="CN5" s="12"/>
      <c r="CO5" s="12"/>
      <c r="CP5" s="12"/>
      <c r="CQ5" s="12"/>
      <c r="CR5" s="12"/>
      <c r="CS5" s="12">
        <v>1.0698796494927827</v>
      </c>
      <c r="CT5" s="12">
        <f t="shared" si="1"/>
        <v>1.3203733071295143</v>
      </c>
      <c r="CU5" s="12">
        <f t="shared" si="2"/>
        <v>1.5811348999999808</v>
      </c>
      <c r="CV5" s="12">
        <v>2.6022588738441867</v>
      </c>
      <c r="CW5" s="8"/>
    </row>
    <row r="6" spans="1:101">
      <c r="B6" s="7" t="s">
        <v>2058</v>
      </c>
      <c r="C6" s="7" t="s">
        <v>1692</v>
      </c>
      <c r="D6" s="7">
        <v>738</v>
      </c>
      <c r="E6" s="8">
        <v>43.5</v>
      </c>
      <c r="F6" s="8">
        <v>0.16</v>
      </c>
      <c r="G6" s="8">
        <v>1.62</v>
      </c>
      <c r="H6" s="8">
        <v>0.71</v>
      </c>
      <c r="I6" s="8">
        <v>6.14</v>
      </c>
      <c r="J6" s="8">
        <v>6.7788651</v>
      </c>
      <c r="K6" s="8">
        <v>0.14000000000000001</v>
      </c>
      <c r="L6" s="8">
        <v>44.2</v>
      </c>
      <c r="M6" s="8">
        <v>1.54</v>
      </c>
      <c r="N6" s="8">
        <v>0.23</v>
      </c>
      <c r="O6" s="8">
        <v>0.09</v>
      </c>
      <c r="P6" s="8">
        <v>0.04</v>
      </c>
      <c r="R6" s="8">
        <v>98.2988651</v>
      </c>
      <c r="S6" s="8">
        <v>92.079107873854269</v>
      </c>
      <c r="T6" s="8">
        <v>1.2837135802469135</v>
      </c>
      <c r="U6" s="12"/>
      <c r="V6" s="12"/>
      <c r="W6" s="12"/>
      <c r="X6" s="12"/>
      <c r="Y6" s="12"/>
      <c r="Z6" s="12"/>
      <c r="AA6" s="12"/>
      <c r="AB6" s="12"/>
      <c r="AC6" s="12">
        <f t="shared" si="0"/>
        <v>959.2</v>
      </c>
      <c r="AD6" s="12"/>
      <c r="AE6" s="12"/>
      <c r="AF6" s="12"/>
      <c r="AG6" s="12"/>
      <c r="AH6" s="12"/>
      <c r="AI6" s="12"/>
      <c r="AJ6" s="12"/>
      <c r="AK6" s="12"/>
      <c r="AL6" s="12"/>
      <c r="AM6" s="12"/>
      <c r="AN6" s="12"/>
      <c r="AO6" s="12"/>
      <c r="AP6" s="12">
        <v>3.86</v>
      </c>
      <c r="AQ6" s="12">
        <v>41.2</v>
      </c>
      <c r="AR6" s="12"/>
      <c r="AS6" s="12"/>
      <c r="AT6" s="12"/>
      <c r="AU6" s="12"/>
      <c r="AV6" s="12"/>
      <c r="AW6" s="12"/>
      <c r="AX6" s="12"/>
      <c r="AY6" s="12"/>
      <c r="AZ6" s="12"/>
      <c r="BA6" s="12"/>
      <c r="BB6" s="12"/>
      <c r="BC6" s="12"/>
      <c r="BD6" s="12"/>
      <c r="BE6" s="12"/>
      <c r="BF6" s="12"/>
      <c r="BG6" s="12">
        <v>56.3</v>
      </c>
      <c r="BH6" s="12">
        <v>0.96</v>
      </c>
      <c r="BI6" s="12">
        <v>2.87</v>
      </c>
      <c r="BJ6" s="12"/>
      <c r="BK6" s="12">
        <v>1.61</v>
      </c>
      <c r="BL6" s="12">
        <v>0.28999999999999998</v>
      </c>
      <c r="BM6" s="12">
        <v>0.09</v>
      </c>
      <c r="BN6" s="12">
        <v>0.48</v>
      </c>
      <c r="BO6" s="12"/>
      <c r="BP6" s="12">
        <v>0.3</v>
      </c>
      <c r="BQ6" s="12"/>
      <c r="BR6" s="12">
        <v>0.12</v>
      </c>
      <c r="BS6" s="12"/>
      <c r="BT6" s="12"/>
      <c r="BU6" s="12">
        <v>0.02</v>
      </c>
      <c r="BV6" s="12"/>
      <c r="BW6" s="12"/>
      <c r="BX6" s="12"/>
      <c r="BY6" s="12"/>
      <c r="BZ6" s="12"/>
      <c r="CA6" s="12"/>
      <c r="CB6" s="12"/>
      <c r="CC6" s="12"/>
      <c r="CD6" s="12"/>
      <c r="CE6" s="12"/>
      <c r="CF6" s="12"/>
      <c r="CG6" s="12"/>
      <c r="CH6" s="12"/>
      <c r="CI6" s="12"/>
      <c r="CJ6" s="12"/>
      <c r="CK6" s="12"/>
      <c r="CL6" s="12">
        <v>10657.777777777779</v>
      </c>
      <c r="CM6" s="12">
        <v>25.590062111801242</v>
      </c>
      <c r="CN6" s="12"/>
      <c r="CO6" s="12"/>
      <c r="CP6" s="12"/>
      <c r="CQ6" s="12"/>
      <c r="CR6" s="12"/>
      <c r="CS6" s="12"/>
      <c r="CT6" s="12">
        <f t="shared" si="1"/>
        <v>1.3118069004881121</v>
      </c>
      <c r="CU6" s="12">
        <f t="shared" si="2"/>
        <v>1.7011348999999854</v>
      </c>
      <c r="CV6" s="12"/>
      <c r="CW6" s="8"/>
    </row>
    <row r="7" spans="1:101">
      <c r="B7" s="7" t="s">
        <v>2058</v>
      </c>
      <c r="C7" s="7" t="s">
        <v>1692</v>
      </c>
      <c r="D7" s="7">
        <v>776</v>
      </c>
      <c r="E7" s="8">
        <v>42.9</v>
      </c>
      <c r="F7" s="8">
        <v>0.09</v>
      </c>
      <c r="G7" s="8">
        <v>1.53</v>
      </c>
      <c r="H7" s="8">
        <v>1.04</v>
      </c>
      <c r="I7" s="8">
        <v>6.67</v>
      </c>
      <c r="J7" s="8">
        <v>7.6058024</v>
      </c>
      <c r="K7" s="8">
        <v>0.14000000000000001</v>
      </c>
      <c r="L7" s="8">
        <v>44.1</v>
      </c>
      <c r="M7" s="8">
        <v>1.26</v>
      </c>
      <c r="N7" s="8">
        <v>0.17</v>
      </c>
      <c r="O7" s="8">
        <v>0.14000000000000001</v>
      </c>
      <c r="P7" s="8">
        <v>0.11</v>
      </c>
      <c r="R7" s="8">
        <v>98.045802400000014</v>
      </c>
      <c r="S7" s="8">
        <v>91.179708804791716</v>
      </c>
      <c r="T7" s="8">
        <v>1.1120941176470587</v>
      </c>
      <c r="U7" s="12"/>
      <c r="V7" s="12"/>
      <c r="W7" s="12"/>
      <c r="X7" s="12"/>
      <c r="Y7" s="12"/>
      <c r="Z7" s="12"/>
      <c r="AA7" s="12"/>
      <c r="AB7" s="12"/>
      <c r="AC7" s="12">
        <f t="shared" si="0"/>
        <v>539.54999999999995</v>
      </c>
      <c r="AD7" s="12"/>
      <c r="AE7" s="12"/>
      <c r="AF7" s="12">
        <v>3763.65</v>
      </c>
      <c r="AG7" s="12"/>
      <c r="AH7" s="12">
        <v>2907.46</v>
      </c>
      <c r="AI7" s="12"/>
      <c r="AJ7" s="12"/>
      <c r="AK7" s="12">
        <v>3.7</v>
      </c>
      <c r="AL7" s="12"/>
      <c r="AM7" s="12"/>
      <c r="AN7" s="12"/>
      <c r="AO7" s="12"/>
      <c r="AP7" s="12">
        <v>4.99</v>
      </c>
      <c r="AQ7" s="12">
        <v>95.6</v>
      </c>
      <c r="AR7" s="12">
        <v>1.5</v>
      </c>
      <c r="AS7" s="12">
        <v>8.3000000000000007</v>
      </c>
      <c r="AT7" s="12">
        <v>2.4</v>
      </c>
      <c r="AU7" s="12"/>
      <c r="AV7" s="12"/>
      <c r="AW7" s="12"/>
      <c r="AX7" s="12"/>
      <c r="AY7" s="12"/>
      <c r="AZ7" s="12"/>
      <c r="BA7" s="12"/>
      <c r="BB7" s="12"/>
      <c r="BC7" s="12"/>
      <c r="BD7" s="12"/>
      <c r="BE7" s="12"/>
      <c r="BF7" s="12"/>
      <c r="BG7" s="12"/>
      <c r="BH7" s="12">
        <v>1.87</v>
      </c>
      <c r="BI7" s="12">
        <v>4.95</v>
      </c>
      <c r="BJ7" s="12"/>
      <c r="BK7" s="12">
        <v>1.9</v>
      </c>
      <c r="BL7" s="12">
        <v>0.35</v>
      </c>
      <c r="BM7" s="12">
        <v>0.11</v>
      </c>
      <c r="BN7" s="12">
        <v>0.38</v>
      </c>
      <c r="BO7" s="12"/>
      <c r="BP7" s="12">
        <v>0.2</v>
      </c>
      <c r="BQ7" s="12"/>
      <c r="BR7" s="12"/>
      <c r="BS7" s="12"/>
      <c r="BT7" s="12">
        <v>7.0000000000000007E-2</v>
      </c>
      <c r="BU7" s="12">
        <v>0.01</v>
      </c>
      <c r="BV7" s="12"/>
      <c r="BW7" s="12"/>
      <c r="BX7" s="12"/>
      <c r="BY7" s="12"/>
      <c r="BZ7" s="12"/>
      <c r="CA7" s="12"/>
      <c r="CB7" s="12"/>
      <c r="CC7" s="12"/>
      <c r="CD7" s="12"/>
      <c r="CE7" s="12"/>
      <c r="CF7" s="12"/>
      <c r="CG7" s="12"/>
      <c r="CH7" s="12"/>
      <c r="CI7" s="12"/>
      <c r="CJ7" s="12"/>
      <c r="CK7" s="12">
        <v>65.006024096385531</v>
      </c>
      <c r="CL7" s="12">
        <v>4905</v>
      </c>
      <c r="CM7" s="12">
        <v>50.315789473684212</v>
      </c>
      <c r="CN7" s="12"/>
      <c r="CO7" s="12">
        <v>12.864599999999999</v>
      </c>
      <c r="CP7" s="12"/>
      <c r="CQ7" s="12">
        <v>23.714285714285719</v>
      </c>
      <c r="CR7" s="12"/>
      <c r="CS7" s="12">
        <v>1.2944804055773769</v>
      </c>
      <c r="CT7" s="12">
        <f t="shared" si="1"/>
        <v>1.327144452294281</v>
      </c>
      <c r="CU7" s="12">
        <f t="shared" si="2"/>
        <v>1.9541975999999863</v>
      </c>
      <c r="CV7" s="12">
        <v>4.5692974087761389</v>
      </c>
      <c r="CW7" s="8"/>
    </row>
    <row r="8" spans="1:101">
      <c r="B8" s="7" t="s">
        <v>2058</v>
      </c>
      <c r="C8" s="7" t="s">
        <v>1692</v>
      </c>
      <c r="D8" s="7">
        <v>794</v>
      </c>
      <c r="E8" s="8">
        <v>44.5</v>
      </c>
      <c r="F8" s="8">
        <v>0.04</v>
      </c>
      <c r="G8" s="8">
        <v>1.53</v>
      </c>
      <c r="H8" s="8">
        <v>0.68</v>
      </c>
      <c r="I8" s="8">
        <v>6.06</v>
      </c>
      <c r="J8" s="8">
        <v>6.6718707999999998</v>
      </c>
      <c r="K8" s="8">
        <v>0.12</v>
      </c>
      <c r="L8" s="8">
        <v>44.2</v>
      </c>
      <c r="M8" s="8">
        <v>0.87</v>
      </c>
      <c r="N8" s="8">
        <v>0.11</v>
      </c>
      <c r="O8" s="8">
        <v>0.05</v>
      </c>
      <c r="P8" s="8">
        <v>7.0000000000000007E-2</v>
      </c>
      <c r="R8" s="8">
        <v>98.161870800000003</v>
      </c>
      <c r="S8" s="8">
        <v>92.194368810463089</v>
      </c>
      <c r="T8" s="8">
        <v>0.76787450980392158</v>
      </c>
      <c r="U8" s="12"/>
      <c r="V8" s="12"/>
      <c r="W8" s="12"/>
      <c r="X8" s="12"/>
      <c r="Y8" s="12"/>
      <c r="Z8" s="12"/>
      <c r="AA8" s="12"/>
      <c r="AB8" s="12"/>
      <c r="AC8" s="12">
        <f t="shared" si="0"/>
        <v>239.8</v>
      </c>
      <c r="AD8" s="12"/>
      <c r="AE8" s="12"/>
      <c r="AF8" s="12">
        <v>3147.78</v>
      </c>
      <c r="AG8" s="12"/>
      <c r="AH8" s="12">
        <v>2828.88</v>
      </c>
      <c r="AI8" s="12"/>
      <c r="AJ8" s="12"/>
      <c r="AK8" s="12">
        <v>2.7</v>
      </c>
      <c r="AL8" s="12"/>
      <c r="AM8" s="12"/>
      <c r="AN8" s="12"/>
      <c r="AO8" s="12"/>
      <c r="AP8" s="12">
        <v>2.9</v>
      </c>
      <c r="AQ8" s="12">
        <v>11</v>
      </c>
      <c r="AR8" s="12">
        <v>0.7</v>
      </c>
      <c r="AS8" s="12">
        <v>3.4</v>
      </c>
      <c r="AT8" s="12">
        <v>1</v>
      </c>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v>70.529411764705884</v>
      </c>
      <c r="CL8" s="12"/>
      <c r="CM8" s="12"/>
      <c r="CN8" s="12"/>
      <c r="CO8" s="12"/>
      <c r="CP8" s="12"/>
      <c r="CQ8" s="12"/>
      <c r="CR8" s="12"/>
      <c r="CS8" s="12">
        <v>1.1127301264104523</v>
      </c>
      <c r="CT8" s="12">
        <f t="shared" si="1"/>
        <v>1.2823280937355701</v>
      </c>
      <c r="CU8" s="12">
        <f t="shared" si="2"/>
        <v>1.8381291999999974</v>
      </c>
      <c r="CV8" s="12">
        <v>3.3343521631609661</v>
      </c>
      <c r="CW8" s="8"/>
    </row>
    <row r="9" spans="1:101">
      <c r="B9" s="7" t="s">
        <v>2058</v>
      </c>
      <c r="C9" s="7" t="s">
        <v>1692</v>
      </c>
      <c r="D9" s="7">
        <v>797</v>
      </c>
      <c r="E9" s="8">
        <v>45</v>
      </c>
      <c r="F9" s="8">
        <v>7.0000000000000007E-2</v>
      </c>
      <c r="G9" s="8">
        <v>1.42</v>
      </c>
      <c r="H9" s="8">
        <v>0.9</v>
      </c>
      <c r="I9" s="8">
        <v>5.33</v>
      </c>
      <c r="J9" s="8">
        <v>6.1398289999999998</v>
      </c>
      <c r="K9" s="8">
        <v>0.12</v>
      </c>
      <c r="L9" s="8">
        <v>44.3</v>
      </c>
      <c r="M9" s="8">
        <v>0.56999999999999995</v>
      </c>
      <c r="N9" s="8">
        <v>0.11</v>
      </c>
      <c r="O9" s="8">
        <v>0.09</v>
      </c>
      <c r="P9" s="8">
        <v>0.06</v>
      </c>
      <c r="R9" s="8">
        <v>97.879828999999987</v>
      </c>
      <c r="S9" s="8">
        <v>92.786968803563596</v>
      </c>
      <c r="T9" s="8">
        <v>0.54206197183098592</v>
      </c>
      <c r="U9" s="12"/>
      <c r="V9" s="12"/>
      <c r="W9" s="12"/>
      <c r="X9" s="12"/>
      <c r="Y9" s="12"/>
      <c r="Z9" s="12"/>
      <c r="AA9" s="12"/>
      <c r="AB9" s="12"/>
      <c r="AC9" s="12">
        <f t="shared" si="0"/>
        <v>419.65000000000003</v>
      </c>
      <c r="AD9" s="12"/>
      <c r="AE9" s="12"/>
      <c r="AF9" s="12">
        <v>3900.51</v>
      </c>
      <c r="AG9" s="12"/>
      <c r="AH9" s="12">
        <v>2593.14</v>
      </c>
      <c r="AI9" s="12"/>
      <c r="AJ9" s="12"/>
      <c r="AK9" s="12">
        <v>2.8</v>
      </c>
      <c r="AL9" s="12"/>
      <c r="AM9" s="12"/>
      <c r="AN9" s="12"/>
      <c r="AO9" s="12"/>
      <c r="AP9" s="12">
        <v>3.5</v>
      </c>
      <c r="AQ9" s="12">
        <v>24</v>
      </c>
      <c r="AR9" s="12">
        <v>1.1000000000000001</v>
      </c>
      <c r="AS9" s="12">
        <v>6</v>
      </c>
      <c r="AT9" s="12">
        <v>1.6</v>
      </c>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v>69.941666666666677</v>
      </c>
      <c r="CL9" s="12"/>
      <c r="CM9" s="12"/>
      <c r="CN9" s="12"/>
      <c r="CO9" s="12"/>
      <c r="CP9" s="12"/>
      <c r="CQ9" s="12"/>
      <c r="CR9" s="12"/>
      <c r="CS9" s="12">
        <v>1.5041648349105714</v>
      </c>
      <c r="CT9" s="12">
        <f t="shared" si="1"/>
        <v>1.2709489630898019</v>
      </c>
      <c r="CU9" s="12">
        <f t="shared" si="2"/>
        <v>2.1201710000000134</v>
      </c>
      <c r="CV9" s="12">
        <v>3.7257080508559151</v>
      </c>
      <c r="CW9" s="8"/>
    </row>
    <row r="10" spans="1:101">
      <c r="B10" s="7" t="s">
        <v>2058</v>
      </c>
      <c r="C10" s="7" t="s">
        <v>1692</v>
      </c>
      <c r="D10" s="7">
        <v>782</v>
      </c>
      <c r="E10" s="8">
        <v>41.3</v>
      </c>
      <c r="F10" s="8">
        <v>0.09</v>
      </c>
      <c r="G10" s="8">
        <v>1.1599999999999999</v>
      </c>
      <c r="H10" s="8">
        <v>0.91</v>
      </c>
      <c r="I10" s="8">
        <v>6.62</v>
      </c>
      <c r="J10" s="8">
        <v>7.4388271000000001</v>
      </c>
      <c r="K10" s="8">
        <v>0.13</v>
      </c>
      <c r="L10" s="8">
        <v>44.3</v>
      </c>
      <c r="M10" s="8">
        <v>2.5499999999999998</v>
      </c>
      <c r="N10" s="8">
        <v>0.09</v>
      </c>
      <c r="O10" s="8">
        <v>0.16</v>
      </c>
      <c r="P10" s="8">
        <v>0.06</v>
      </c>
      <c r="R10" s="8">
        <v>97.278827100000001</v>
      </c>
      <c r="S10" s="8">
        <v>91.39227288894611</v>
      </c>
      <c r="T10" s="8">
        <v>2.9685517241379311</v>
      </c>
      <c r="U10" s="12"/>
      <c r="V10" s="12"/>
      <c r="W10" s="12"/>
      <c r="X10" s="12"/>
      <c r="Y10" s="12"/>
      <c r="Z10" s="12"/>
      <c r="AA10" s="12"/>
      <c r="AB10" s="12"/>
      <c r="AC10" s="12">
        <f t="shared" si="0"/>
        <v>539.54999999999995</v>
      </c>
      <c r="AD10" s="12"/>
      <c r="AE10" s="12"/>
      <c r="AF10" s="12">
        <v>1916.04</v>
      </c>
      <c r="AG10" s="12"/>
      <c r="AH10" s="12">
        <v>2907.46</v>
      </c>
      <c r="AI10" s="12"/>
      <c r="AJ10" s="12"/>
      <c r="AK10" s="12">
        <v>2.9</v>
      </c>
      <c r="AL10" s="12"/>
      <c r="AM10" s="12"/>
      <c r="AN10" s="12"/>
      <c r="AO10" s="12"/>
      <c r="AP10" s="12">
        <v>5.7</v>
      </c>
      <c r="AQ10" s="12">
        <v>11</v>
      </c>
      <c r="AR10" s="12">
        <v>0.5</v>
      </c>
      <c r="AS10" s="12">
        <v>3.4</v>
      </c>
      <c r="AT10" s="12">
        <v>0.9</v>
      </c>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v>158.69117647058823</v>
      </c>
      <c r="CL10" s="12"/>
      <c r="CM10" s="12"/>
      <c r="CN10" s="12"/>
      <c r="CO10" s="12"/>
      <c r="CP10" s="12"/>
      <c r="CQ10" s="12"/>
      <c r="CR10" s="12"/>
      <c r="CS10" s="12">
        <v>0.65900820647575553</v>
      </c>
      <c r="CT10" s="12">
        <f t="shared" si="1"/>
        <v>1.3848112188629804</v>
      </c>
      <c r="CU10" s="12">
        <f t="shared" si="2"/>
        <v>2.7211729000000133</v>
      </c>
      <c r="CV10" s="12">
        <v>4.7236655644780354</v>
      </c>
      <c r="CW10" s="8"/>
    </row>
    <row r="11" spans="1:101" s="15" customFormat="1">
      <c r="A11" s="13"/>
      <c r="B11" s="13" t="s">
        <v>2058</v>
      </c>
      <c r="C11" s="13" t="s">
        <v>1692</v>
      </c>
      <c r="D11" s="13">
        <v>735</v>
      </c>
      <c r="E11" s="8">
        <v>42.7</v>
      </c>
      <c r="F11" s="8">
        <v>0.04</v>
      </c>
      <c r="G11" s="8">
        <v>0.66</v>
      </c>
      <c r="H11" s="8">
        <v>0.87</v>
      </c>
      <c r="I11" s="8">
        <v>5.82</v>
      </c>
      <c r="J11" s="8">
        <v>6.6028347000000007</v>
      </c>
      <c r="K11" s="8">
        <v>0.12</v>
      </c>
      <c r="L11" s="8">
        <v>47.2</v>
      </c>
      <c r="M11" s="8">
        <v>0.23</v>
      </c>
      <c r="N11" s="8">
        <v>0.06</v>
      </c>
      <c r="O11" s="8">
        <v>0.05</v>
      </c>
      <c r="P11" s="8">
        <v>0.04</v>
      </c>
      <c r="Q11" s="8"/>
      <c r="R11" s="8">
        <v>97.702834699999997</v>
      </c>
      <c r="S11" s="8">
        <v>92.72452555098927</v>
      </c>
      <c r="T11" s="8">
        <v>0.4705939393939394</v>
      </c>
      <c r="U11" s="12"/>
      <c r="V11" s="12"/>
      <c r="W11" s="12"/>
      <c r="X11" s="12"/>
      <c r="Y11" s="12"/>
      <c r="Z11" s="12"/>
      <c r="AA11" s="12"/>
      <c r="AB11" s="12"/>
      <c r="AC11" s="12">
        <f t="shared" si="0"/>
        <v>239.8</v>
      </c>
      <c r="AD11" s="12"/>
      <c r="AE11" s="12"/>
      <c r="AF11" s="12">
        <v>2395.0500000000002</v>
      </c>
      <c r="AG11" s="12"/>
      <c r="AH11" s="12">
        <v>3143.2</v>
      </c>
      <c r="AI11" s="12"/>
      <c r="AJ11" s="12"/>
      <c r="AK11" s="12">
        <v>1.5</v>
      </c>
      <c r="AL11" s="12"/>
      <c r="AM11" s="12"/>
      <c r="AN11" s="12"/>
      <c r="AO11" s="12"/>
      <c r="AP11" s="12">
        <v>2</v>
      </c>
      <c r="AQ11" s="12">
        <v>20</v>
      </c>
      <c r="AR11" s="12">
        <v>0.6</v>
      </c>
      <c r="AS11" s="12">
        <v>2.1</v>
      </c>
      <c r="AT11" s="12">
        <v>1.1000000000000001</v>
      </c>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v>114.19047619047619</v>
      </c>
      <c r="CL11" s="12"/>
      <c r="CM11" s="12"/>
      <c r="CN11" s="12"/>
      <c r="CO11" s="12"/>
      <c r="CP11" s="12"/>
      <c r="CQ11" s="12"/>
      <c r="CR11" s="12"/>
      <c r="CS11" s="12">
        <v>0.76197823873759207</v>
      </c>
      <c r="CT11" s="12">
        <f t="shared" si="1"/>
        <v>1.427088880690385</v>
      </c>
      <c r="CU11" s="12">
        <f t="shared" si="2"/>
        <v>2.297165299999989</v>
      </c>
      <c r="CV11" s="12">
        <v>4.2942414222527585</v>
      </c>
      <c r="CW11" s="14"/>
    </row>
    <row r="12" spans="1:101" s="15" customFormat="1">
      <c r="A12" s="13"/>
      <c r="B12" s="13" t="s">
        <v>2058</v>
      </c>
      <c r="C12" s="13" t="s">
        <v>1692</v>
      </c>
      <c r="D12" s="13">
        <v>787</v>
      </c>
      <c r="E12" s="8">
        <v>43.7</v>
      </c>
      <c r="F12" s="8">
        <v>7.0000000000000007E-2</v>
      </c>
      <c r="G12" s="8">
        <v>0.37</v>
      </c>
      <c r="H12" s="8">
        <v>1.39</v>
      </c>
      <c r="I12" s="8">
        <v>4.58</v>
      </c>
      <c r="J12" s="8">
        <v>5.8307359000000005</v>
      </c>
      <c r="K12" s="8">
        <v>0.1</v>
      </c>
      <c r="L12" s="8">
        <v>48.2</v>
      </c>
      <c r="M12" s="8">
        <v>0.25</v>
      </c>
      <c r="N12" s="8">
        <v>0.14000000000000001</v>
      </c>
      <c r="O12" s="8">
        <v>0.02</v>
      </c>
      <c r="P12" s="8">
        <v>0.02</v>
      </c>
      <c r="Q12" s="8"/>
      <c r="R12" s="8">
        <v>98.700735900000012</v>
      </c>
      <c r="S12" s="8">
        <v>93.64604620909877</v>
      </c>
      <c r="T12" s="8">
        <v>0.91243243243243255</v>
      </c>
      <c r="U12" s="12"/>
      <c r="V12" s="12"/>
      <c r="W12" s="12"/>
      <c r="X12" s="12"/>
      <c r="Y12" s="12"/>
      <c r="Z12" s="12"/>
      <c r="AA12" s="12"/>
      <c r="AB12" s="12"/>
      <c r="AC12" s="12">
        <f t="shared" si="0"/>
        <v>419.65000000000003</v>
      </c>
      <c r="AD12" s="12"/>
      <c r="AE12" s="12"/>
      <c r="AF12" s="12">
        <v>2600.34</v>
      </c>
      <c r="AG12" s="12"/>
      <c r="AH12" s="12">
        <v>3143.2</v>
      </c>
      <c r="AI12" s="12"/>
      <c r="AJ12" s="12"/>
      <c r="AK12" s="12">
        <v>2.2000000000000002</v>
      </c>
      <c r="AL12" s="12"/>
      <c r="AM12" s="12"/>
      <c r="AN12" s="12"/>
      <c r="AO12" s="12"/>
      <c r="AP12" s="12">
        <v>0.95</v>
      </c>
      <c r="AQ12" s="12">
        <v>5.5</v>
      </c>
      <c r="AR12" s="12">
        <v>0.4</v>
      </c>
      <c r="AS12" s="12">
        <v>2.9</v>
      </c>
      <c r="AT12" s="12">
        <v>1.1000000000000001</v>
      </c>
      <c r="AU12" s="12"/>
      <c r="AV12" s="12"/>
      <c r="AW12" s="12"/>
      <c r="AX12" s="12"/>
      <c r="AY12" s="12"/>
      <c r="AZ12" s="12"/>
      <c r="BA12" s="12"/>
      <c r="BB12" s="12"/>
      <c r="BC12" s="12"/>
      <c r="BD12" s="12"/>
      <c r="BE12" s="12"/>
      <c r="BF12" s="12"/>
      <c r="BG12" s="12">
        <v>3.9</v>
      </c>
      <c r="BH12" s="12">
        <v>0.51</v>
      </c>
      <c r="BI12" s="12">
        <v>3.4</v>
      </c>
      <c r="BJ12" s="12"/>
      <c r="BK12" s="12">
        <v>0.63</v>
      </c>
      <c r="BL12" s="12">
        <v>0.11</v>
      </c>
      <c r="BM12" s="12">
        <v>0.03</v>
      </c>
      <c r="BN12" s="12"/>
      <c r="BO12" s="12"/>
      <c r="BP12" s="12"/>
      <c r="BQ12" s="12"/>
      <c r="BR12" s="12"/>
      <c r="BS12" s="12"/>
      <c r="BT12" s="12">
        <v>0.02</v>
      </c>
      <c r="BU12" s="12"/>
      <c r="BV12" s="12"/>
      <c r="BW12" s="12"/>
      <c r="BX12" s="12"/>
      <c r="BY12" s="12"/>
      <c r="BZ12" s="12"/>
      <c r="CA12" s="12"/>
      <c r="CB12" s="12"/>
      <c r="CC12" s="12"/>
      <c r="CD12" s="12"/>
      <c r="CE12" s="12"/>
      <c r="CF12" s="12"/>
      <c r="CG12" s="12"/>
      <c r="CH12" s="12"/>
      <c r="CI12" s="12"/>
      <c r="CJ12" s="12"/>
      <c r="CK12" s="12">
        <v>144.70689655172416</v>
      </c>
      <c r="CL12" s="12">
        <v>13988.333333333336</v>
      </c>
      <c r="CM12" s="12">
        <v>8.7301587301587293</v>
      </c>
      <c r="CN12" s="12"/>
      <c r="CO12" s="12">
        <v>8.9337499999999999</v>
      </c>
      <c r="CP12" s="12"/>
      <c r="CQ12" s="12">
        <v>26.363636363636363</v>
      </c>
      <c r="CR12" s="12"/>
      <c r="CS12" s="12">
        <v>0.82729065920081446</v>
      </c>
      <c r="CT12" s="12">
        <f t="shared" si="1"/>
        <v>1.4239754435597631</v>
      </c>
      <c r="CU12" s="12">
        <f t="shared" si="2"/>
        <v>1.299264100000002</v>
      </c>
      <c r="CV12" s="12">
        <v>11.234664045245056</v>
      </c>
      <c r="CW12" s="14"/>
    </row>
    <row r="13" spans="1:101" s="15" customFormat="1">
      <c r="A13" s="13"/>
      <c r="B13" s="13" t="s">
        <v>2058</v>
      </c>
      <c r="C13" s="13" t="s">
        <v>1692</v>
      </c>
      <c r="D13" s="13">
        <v>772</v>
      </c>
      <c r="E13" s="8">
        <v>42.9</v>
      </c>
      <c r="F13" s="8">
        <v>0.05</v>
      </c>
      <c r="G13" s="8">
        <v>0.37</v>
      </c>
      <c r="H13" s="8">
        <v>0.99</v>
      </c>
      <c r="I13" s="8">
        <v>6.65</v>
      </c>
      <c r="J13" s="8">
        <v>7.5408119000000005</v>
      </c>
      <c r="K13" s="8">
        <v>0.13</v>
      </c>
      <c r="L13" s="8">
        <v>46.7</v>
      </c>
      <c r="M13" s="8">
        <v>0.63</v>
      </c>
      <c r="N13" s="8">
        <v>0.09</v>
      </c>
      <c r="O13" s="8">
        <v>0.02</v>
      </c>
      <c r="P13" s="8">
        <v>0.02</v>
      </c>
      <c r="Q13" s="8"/>
      <c r="R13" s="8">
        <v>98.450811900000019</v>
      </c>
      <c r="S13" s="8">
        <v>91.695253919230254</v>
      </c>
      <c r="T13" s="8">
        <v>2.2993297297297302</v>
      </c>
      <c r="U13" s="12"/>
      <c r="V13" s="12"/>
      <c r="W13" s="12"/>
      <c r="X13" s="12"/>
      <c r="Y13" s="12"/>
      <c r="Z13" s="12"/>
      <c r="AA13" s="12"/>
      <c r="AB13" s="12"/>
      <c r="AC13" s="12">
        <f t="shared" si="0"/>
        <v>299.75</v>
      </c>
      <c r="AD13" s="12"/>
      <c r="AE13" s="12"/>
      <c r="AF13" s="12">
        <v>2531.91</v>
      </c>
      <c r="AG13" s="12"/>
      <c r="AH13" s="12">
        <v>3221.78</v>
      </c>
      <c r="AI13" s="12"/>
      <c r="AJ13" s="12"/>
      <c r="AK13" s="12">
        <v>1.9</v>
      </c>
      <c r="AL13" s="12"/>
      <c r="AM13" s="12"/>
      <c r="AN13" s="12"/>
      <c r="AO13" s="12"/>
      <c r="AP13" s="12">
        <v>1</v>
      </c>
      <c r="AQ13" s="12">
        <v>15</v>
      </c>
      <c r="AR13" s="12">
        <v>0.7</v>
      </c>
      <c r="AS13" s="12">
        <v>2.8</v>
      </c>
      <c r="AT13" s="12">
        <v>1.2</v>
      </c>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v>107.05357142857143</v>
      </c>
      <c r="CL13" s="12"/>
      <c r="CM13" s="12"/>
      <c r="CN13" s="12"/>
      <c r="CO13" s="12"/>
      <c r="CP13" s="12"/>
      <c r="CQ13" s="12"/>
      <c r="CR13" s="12"/>
      <c r="CS13" s="12">
        <v>0.78587302671194181</v>
      </c>
      <c r="CT13" s="12">
        <f t="shared" si="1"/>
        <v>1.4053887964204745</v>
      </c>
      <c r="CU13" s="12">
        <f t="shared" si="2"/>
        <v>1.5491881000000092</v>
      </c>
      <c r="CV13" s="12">
        <v>9.7026644027116387</v>
      </c>
      <c r="CW13" s="14"/>
    </row>
    <row r="14" spans="1:101" s="15" customFormat="1">
      <c r="A14" s="13"/>
      <c r="B14" s="13" t="s">
        <v>2058</v>
      </c>
      <c r="C14" s="13" t="s">
        <v>1692</v>
      </c>
      <c r="D14" s="13">
        <v>822</v>
      </c>
      <c r="E14" s="8">
        <v>42.6</v>
      </c>
      <c r="F14" s="8">
        <v>0.05</v>
      </c>
      <c r="G14" s="8">
        <v>0.42</v>
      </c>
      <c r="H14" s="8">
        <v>1.24</v>
      </c>
      <c r="I14" s="8">
        <v>5.76</v>
      </c>
      <c r="J14" s="8">
        <v>6.8757643999999996</v>
      </c>
      <c r="K14" s="8">
        <v>0.12</v>
      </c>
      <c r="L14" s="8">
        <v>48</v>
      </c>
      <c r="M14" s="8">
        <v>0.31</v>
      </c>
      <c r="N14" s="8">
        <v>7.0000000000000007E-2</v>
      </c>
      <c r="O14" s="8">
        <v>0.04</v>
      </c>
      <c r="P14" s="8">
        <v>0.01</v>
      </c>
      <c r="Q14" s="8"/>
      <c r="R14" s="8">
        <v>98.495764399999999</v>
      </c>
      <c r="S14" s="8">
        <v>92.563037032639826</v>
      </c>
      <c r="T14" s="8">
        <v>0.99672380952380957</v>
      </c>
      <c r="U14" s="12"/>
      <c r="V14" s="12"/>
      <c r="W14" s="12"/>
      <c r="X14" s="12"/>
      <c r="Y14" s="12"/>
      <c r="Z14" s="12"/>
      <c r="AA14" s="12"/>
      <c r="AB14" s="12"/>
      <c r="AC14" s="12">
        <f t="shared" si="0"/>
        <v>299.75</v>
      </c>
      <c r="AD14" s="12"/>
      <c r="AE14" s="12"/>
      <c r="AF14" s="12">
        <v>1779.18</v>
      </c>
      <c r="AG14" s="12"/>
      <c r="AH14" s="12">
        <v>3300.36</v>
      </c>
      <c r="AI14" s="12"/>
      <c r="AJ14" s="12"/>
      <c r="AK14" s="12">
        <v>3.6</v>
      </c>
      <c r="AL14" s="12"/>
      <c r="AM14" s="12"/>
      <c r="AN14" s="12"/>
      <c r="AO14" s="12"/>
      <c r="AP14" s="12">
        <v>1.7</v>
      </c>
      <c r="AQ14" s="12">
        <v>8.1</v>
      </c>
      <c r="AR14" s="12">
        <v>0.3</v>
      </c>
      <c r="AS14" s="12">
        <v>2.1</v>
      </c>
      <c r="AT14" s="12">
        <v>0.6</v>
      </c>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v>142.73809523809524</v>
      </c>
      <c r="CL14" s="12"/>
      <c r="CM14" s="12"/>
      <c r="CN14" s="12"/>
      <c r="CO14" s="12"/>
      <c r="CP14" s="12"/>
      <c r="CQ14" s="12"/>
      <c r="CR14" s="12"/>
      <c r="CS14" s="12">
        <v>0.53908664509326265</v>
      </c>
      <c r="CT14" s="12">
        <f t="shared" si="1"/>
        <v>1.4546835809376806</v>
      </c>
      <c r="CU14" s="12">
        <f t="shared" si="2"/>
        <v>1.504235599999987</v>
      </c>
      <c r="CV14" s="12">
        <v>16.195424792496123</v>
      </c>
      <c r="CW14" s="14"/>
    </row>
    <row r="15" spans="1:101" s="15" customFormat="1">
      <c r="A15" s="13"/>
      <c r="B15" s="13" t="s">
        <v>2058</v>
      </c>
      <c r="C15" s="13" t="s">
        <v>1692</v>
      </c>
      <c r="D15" s="13">
        <v>773</v>
      </c>
      <c r="E15" s="8">
        <v>42</v>
      </c>
      <c r="F15" s="8">
        <v>0.08</v>
      </c>
      <c r="G15" s="8">
        <v>0.53</v>
      </c>
      <c r="H15" s="8">
        <v>0.72</v>
      </c>
      <c r="I15" s="8">
        <v>6.77</v>
      </c>
      <c r="J15" s="8">
        <v>7.4178631999999993</v>
      </c>
      <c r="K15" s="8">
        <v>0.11</v>
      </c>
      <c r="L15" s="8">
        <v>46.3</v>
      </c>
      <c r="M15" s="8">
        <v>1.74</v>
      </c>
      <c r="N15" s="8">
        <v>0.21</v>
      </c>
      <c r="O15" s="8">
        <v>0.04</v>
      </c>
      <c r="P15" s="8">
        <v>0.01</v>
      </c>
      <c r="Q15" s="8"/>
      <c r="R15" s="8">
        <v>98.437863199999995</v>
      </c>
      <c r="S15" s="8">
        <v>91.754735532224444</v>
      </c>
      <c r="T15" s="8">
        <v>4.433388679245283</v>
      </c>
      <c r="U15" s="12"/>
      <c r="V15" s="12"/>
      <c r="W15" s="12"/>
      <c r="X15" s="12"/>
      <c r="Y15" s="12"/>
      <c r="Z15" s="12"/>
      <c r="AA15" s="12"/>
      <c r="AB15" s="12"/>
      <c r="AC15" s="12">
        <f t="shared" si="0"/>
        <v>479.6</v>
      </c>
      <c r="AD15" s="12"/>
      <c r="AE15" s="12"/>
      <c r="AF15" s="12">
        <v>1642.32</v>
      </c>
      <c r="AG15" s="12"/>
      <c r="AH15" s="12">
        <v>3221.78</v>
      </c>
      <c r="AI15" s="12"/>
      <c r="AJ15" s="12"/>
      <c r="AK15" s="12">
        <v>1.8</v>
      </c>
      <c r="AL15" s="12"/>
      <c r="AM15" s="12"/>
      <c r="AN15" s="12"/>
      <c r="AO15" s="12"/>
      <c r="AP15" s="12">
        <v>1.7</v>
      </c>
      <c r="AQ15" s="12">
        <v>12</v>
      </c>
      <c r="AR15" s="12">
        <v>1</v>
      </c>
      <c r="AS15" s="12">
        <v>8.5</v>
      </c>
      <c r="AT15" s="12">
        <v>0.7</v>
      </c>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v>56.423529411764711</v>
      </c>
      <c r="CL15" s="12"/>
      <c r="CM15" s="12"/>
      <c r="CN15" s="12"/>
      <c r="CO15" s="12"/>
      <c r="CP15" s="12"/>
      <c r="CQ15" s="12"/>
      <c r="CR15" s="12"/>
      <c r="CS15" s="12">
        <v>0.50975547678612443</v>
      </c>
      <c r="CT15" s="12">
        <f t="shared" si="1"/>
        <v>1.4232087308382257</v>
      </c>
      <c r="CU15" s="12">
        <f t="shared" si="2"/>
        <v>1.5621368000000047</v>
      </c>
      <c r="CV15" s="12">
        <v>6.4170551064607269</v>
      </c>
      <c r="CW15" s="14"/>
    </row>
    <row r="16" spans="1:101" s="15" customFormat="1">
      <c r="A16" s="13"/>
      <c r="B16" s="13" t="s">
        <v>2058</v>
      </c>
      <c r="C16" s="13" t="s">
        <v>1692</v>
      </c>
      <c r="D16" s="13">
        <v>1542</v>
      </c>
      <c r="E16" s="8">
        <v>42.3</v>
      </c>
      <c r="F16" s="8">
        <v>0.11</v>
      </c>
      <c r="G16" s="8">
        <v>0.68</v>
      </c>
      <c r="H16" s="8">
        <v>1.21</v>
      </c>
      <c r="I16" s="8">
        <v>5.94</v>
      </c>
      <c r="J16" s="8">
        <v>7.0287701000000009</v>
      </c>
      <c r="K16" s="8">
        <v>0.12</v>
      </c>
      <c r="L16" s="8">
        <v>47.7</v>
      </c>
      <c r="M16" s="8">
        <v>0.45</v>
      </c>
      <c r="N16" s="8">
        <v>7.0000000000000007E-2</v>
      </c>
      <c r="O16" s="8">
        <v>0.06</v>
      </c>
      <c r="P16" s="8">
        <v>0.03</v>
      </c>
      <c r="Q16" s="8"/>
      <c r="R16" s="8">
        <v>98.548770100000013</v>
      </c>
      <c r="S16" s="8">
        <v>92.3660127621513</v>
      </c>
      <c r="T16" s="8">
        <v>0.89364705882352935</v>
      </c>
      <c r="U16" s="12"/>
      <c r="V16" s="12"/>
      <c r="W16" s="12"/>
      <c r="X16" s="12"/>
      <c r="Y16" s="12"/>
      <c r="Z16" s="12"/>
      <c r="AA16" s="12"/>
      <c r="AB16" s="12"/>
      <c r="AC16" s="12">
        <f t="shared" si="0"/>
        <v>659.45</v>
      </c>
      <c r="AD16" s="12"/>
      <c r="AE16" s="12"/>
      <c r="AF16" s="12">
        <v>2326.62</v>
      </c>
      <c r="AG16" s="12"/>
      <c r="AH16" s="12">
        <v>3300.36</v>
      </c>
      <c r="AI16" s="12"/>
      <c r="AJ16" s="12"/>
      <c r="AK16" s="12">
        <v>2.7</v>
      </c>
      <c r="AL16" s="12"/>
      <c r="AM16" s="12"/>
      <c r="AN16" s="12"/>
      <c r="AO16" s="12"/>
      <c r="AP16" s="12">
        <v>3</v>
      </c>
      <c r="AQ16" s="12">
        <v>214</v>
      </c>
      <c r="AR16" s="12">
        <v>1.1000000000000001</v>
      </c>
      <c r="AS16" s="12">
        <v>7.1</v>
      </c>
      <c r="AT16" s="12">
        <v>2.4</v>
      </c>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v>92.880281690140862</v>
      </c>
      <c r="CL16" s="12"/>
      <c r="CM16" s="12"/>
      <c r="CN16" s="12"/>
      <c r="CO16" s="12"/>
      <c r="CP16" s="12"/>
      <c r="CQ16" s="12"/>
      <c r="CR16" s="12"/>
      <c r="CS16" s="12">
        <v>0.70495945896811274</v>
      </c>
      <c r="CT16" s="12">
        <f t="shared" si="1"/>
        <v>1.4558442327309824</v>
      </c>
      <c r="CU16" s="12">
        <f t="shared" si="2"/>
        <v>1.4512299000000013</v>
      </c>
      <c r="CV16" s="12">
        <v>7.5022923671121724</v>
      </c>
      <c r="CW16" s="14"/>
    </row>
    <row r="17" spans="1:101" s="15" customFormat="1">
      <c r="A17" s="13"/>
      <c r="B17" s="13" t="s">
        <v>2058</v>
      </c>
      <c r="C17" s="13" t="s">
        <v>1692</v>
      </c>
      <c r="D17" s="13">
        <v>774</v>
      </c>
      <c r="E17" s="8">
        <v>41.5</v>
      </c>
      <c r="F17" s="8">
        <v>0.02</v>
      </c>
      <c r="G17" s="8">
        <v>0.24</v>
      </c>
      <c r="H17" s="8">
        <v>0.89</v>
      </c>
      <c r="I17" s="8">
        <v>6.41</v>
      </c>
      <c r="J17" s="8">
        <v>7.2108309000000004</v>
      </c>
      <c r="K17" s="8">
        <v>0.12</v>
      </c>
      <c r="L17" s="8">
        <v>48.3</v>
      </c>
      <c r="M17" s="8">
        <v>0.71</v>
      </c>
      <c r="N17" s="8">
        <v>0.04</v>
      </c>
      <c r="O17" s="8">
        <v>0.01</v>
      </c>
      <c r="P17" s="8">
        <v>0.01</v>
      </c>
      <c r="Q17" s="8"/>
      <c r="R17" s="8">
        <v>98.160830899999979</v>
      </c>
      <c r="S17" s="8">
        <v>92.273325343117577</v>
      </c>
      <c r="T17" s="8">
        <v>3.994933333333333</v>
      </c>
      <c r="U17" s="12"/>
      <c r="V17" s="12"/>
      <c r="W17" s="12"/>
      <c r="X17" s="12"/>
      <c r="Y17" s="12"/>
      <c r="Z17" s="12"/>
      <c r="AA17" s="12"/>
      <c r="AB17" s="12"/>
      <c r="AC17" s="12">
        <f t="shared" si="0"/>
        <v>119.9</v>
      </c>
      <c r="AD17" s="12"/>
      <c r="AE17" s="12"/>
      <c r="AF17" s="12">
        <v>1368.6</v>
      </c>
      <c r="AG17" s="12"/>
      <c r="AH17" s="12">
        <v>3300.36</v>
      </c>
      <c r="AI17" s="12"/>
      <c r="AJ17" s="12"/>
      <c r="AK17" s="12">
        <v>1.9</v>
      </c>
      <c r="AL17" s="12"/>
      <c r="AM17" s="12"/>
      <c r="AN17" s="12"/>
      <c r="AO17" s="12"/>
      <c r="AP17" s="12">
        <v>0.7</v>
      </c>
      <c r="AQ17" s="12">
        <v>8.3000000000000007</v>
      </c>
      <c r="AR17" s="12">
        <v>0.4</v>
      </c>
      <c r="AS17" s="12">
        <v>2.4</v>
      </c>
      <c r="AT17" s="12">
        <v>0.8</v>
      </c>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v>49.958333333333336</v>
      </c>
      <c r="CL17" s="12"/>
      <c r="CM17" s="12"/>
      <c r="CN17" s="12"/>
      <c r="CO17" s="12"/>
      <c r="CP17" s="12"/>
      <c r="CQ17" s="12"/>
      <c r="CR17" s="12"/>
      <c r="CS17" s="12">
        <v>0.41468203468712511</v>
      </c>
      <c r="CT17" s="12">
        <f t="shared" si="1"/>
        <v>1.5025742181052977</v>
      </c>
      <c r="CU17" s="12">
        <f t="shared" si="2"/>
        <v>1.8391690999999923</v>
      </c>
      <c r="CV17" s="12">
        <v>14.958274287513778</v>
      </c>
      <c r="CW17" s="14"/>
    </row>
    <row r="18" spans="1:101" s="15" customFormat="1">
      <c r="A18" s="13"/>
      <c r="B18" s="13" t="s">
        <v>2058</v>
      </c>
      <c r="C18" s="13" t="s">
        <v>1692</v>
      </c>
      <c r="D18" s="13">
        <v>747</v>
      </c>
      <c r="E18" s="8">
        <v>40.9</v>
      </c>
      <c r="F18" s="8">
        <v>0.06</v>
      </c>
      <c r="G18" s="8">
        <v>0.21</v>
      </c>
      <c r="H18" s="8">
        <v>1</v>
      </c>
      <c r="I18" s="8">
        <v>7.21</v>
      </c>
      <c r="J18" s="8">
        <v>8.1098099999999995</v>
      </c>
      <c r="K18" s="8">
        <v>0.12</v>
      </c>
      <c r="L18" s="8">
        <v>48.9</v>
      </c>
      <c r="M18" s="8">
        <v>0.32</v>
      </c>
      <c r="N18" s="8">
        <v>0.1</v>
      </c>
      <c r="O18" s="8">
        <v>0.04</v>
      </c>
      <c r="P18" s="8">
        <v>0.04</v>
      </c>
      <c r="Q18" s="8"/>
      <c r="R18" s="8">
        <v>98.799809999999994</v>
      </c>
      <c r="S18" s="8">
        <v>91.489566834556399</v>
      </c>
      <c r="T18" s="8">
        <v>2.057752380952381</v>
      </c>
      <c r="U18" s="12"/>
      <c r="V18" s="12"/>
      <c r="W18" s="12"/>
      <c r="X18" s="12"/>
      <c r="Y18" s="12"/>
      <c r="Z18" s="12"/>
      <c r="AA18" s="12"/>
      <c r="AB18" s="12"/>
      <c r="AC18" s="12">
        <f t="shared" si="0"/>
        <v>359.7</v>
      </c>
      <c r="AD18" s="12"/>
      <c r="AE18" s="12"/>
      <c r="AF18" s="12">
        <v>615.87</v>
      </c>
      <c r="AG18" s="12"/>
      <c r="AH18" s="12">
        <v>3378.94</v>
      </c>
      <c r="AI18" s="12"/>
      <c r="AJ18" s="12"/>
      <c r="AK18" s="12">
        <v>1.7</v>
      </c>
      <c r="AL18" s="12"/>
      <c r="AM18" s="12"/>
      <c r="AN18" s="12"/>
      <c r="AO18" s="12"/>
      <c r="AP18" s="12">
        <v>1.7</v>
      </c>
      <c r="AQ18" s="12">
        <v>113</v>
      </c>
      <c r="AR18" s="12">
        <v>0.4</v>
      </c>
      <c r="AS18" s="12">
        <v>2.6</v>
      </c>
      <c r="AT18" s="12">
        <v>1.5</v>
      </c>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v>138.34615384615384</v>
      </c>
      <c r="CL18" s="12"/>
      <c r="CM18" s="12"/>
      <c r="CN18" s="12"/>
      <c r="CO18" s="12"/>
      <c r="CP18" s="12"/>
      <c r="CQ18" s="12"/>
      <c r="CR18" s="12"/>
      <c r="CS18" s="12">
        <v>0.18226721989736427</v>
      </c>
      <c r="CT18" s="12">
        <f t="shared" si="1"/>
        <v>1.5435562116924002</v>
      </c>
      <c r="CU18" s="12">
        <f t="shared" si="2"/>
        <v>1.2001900000000063</v>
      </c>
      <c r="CV18" s="12">
        <v>15.29567897069078</v>
      </c>
      <c r="CW18" s="14"/>
    </row>
    <row r="19" spans="1:101" s="15" customFormat="1">
      <c r="A19" s="13"/>
      <c r="B19" s="13" t="s">
        <v>2058</v>
      </c>
      <c r="C19" s="13" t="s">
        <v>1692</v>
      </c>
      <c r="D19" s="13">
        <v>781</v>
      </c>
      <c r="E19" s="8">
        <v>41.8</v>
      </c>
      <c r="F19" s="8">
        <v>0.16</v>
      </c>
      <c r="G19" s="8">
        <v>0.19</v>
      </c>
      <c r="H19" s="8">
        <v>1.03</v>
      </c>
      <c r="I19" s="8">
        <v>8.49</v>
      </c>
      <c r="J19" s="8">
        <v>9.4168043000000008</v>
      </c>
      <c r="K19" s="8">
        <v>0.15</v>
      </c>
      <c r="L19" s="8">
        <v>45.9</v>
      </c>
      <c r="M19" s="8">
        <v>0.75</v>
      </c>
      <c r="N19" s="8">
        <v>0.11</v>
      </c>
      <c r="O19" s="8">
        <v>0.03</v>
      </c>
      <c r="P19" s="8">
        <v>0.02</v>
      </c>
      <c r="Q19" s="8"/>
      <c r="R19" s="8">
        <v>98.526804299999995</v>
      </c>
      <c r="S19" s="8">
        <v>89.680318896029263</v>
      </c>
      <c r="T19" s="8">
        <v>5.3305263157894744</v>
      </c>
      <c r="U19" s="12"/>
      <c r="V19" s="12"/>
      <c r="W19" s="12"/>
      <c r="X19" s="12"/>
      <c r="Y19" s="12"/>
      <c r="Z19" s="12"/>
      <c r="AA19" s="12"/>
      <c r="AB19" s="12"/>
      <c r="AC19" s="12"/>
      <c r="AD19" s="12"/>
      <c r="AE19" s="12"/>
      <c r="AF19" s="12">
        <v>1850</v>
      </c>
      <c r="AG19" s="12"/>
      <c r="AH19" s="12">
        <v>3140</v>
      </c>
      <c r="AI19" s="12"/>
      <c r="AJ19" s="12"/>
      <c r="AK19" s="12">
        <v>2</v>
      </c>
      <c r="AL19" s="12"/>
      <c r="AM19" s="12"/>
      <c r="AN19" s="12"/>
      <c r="AO19" s="12"/>
      <c r="AP19" s="12">
        <v>1.3</v>
      </c>
      <c r="AQ19" s="12">
        <v>9.1</v>
      </c>
      <c r="AR19" s="12">
        <v>0.5</v>
      </c>
      <c r="AS19" s="12">
        <v>6.6</v>
      </c>
      <c r="AT19" s="12">
        <v>13</v>
      </c>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v>0.58917197452229297</v>
      </c>
      <c r="CT19" s="12">
        <f t="shared" si="1"/>
        <v>1.4176639718653732</v>
      </c>
      <c r="CU19" s="12">
        <f t="shared" si="2"/>
        <v>1.4731957000000193</v>
      </c>
      <c r="CV19" s="12">
        <v>19.889118166223305</v>
      </c>
      <c r="CW19" s="14"/>
    </row>
    <row r="20" spans="1:101" s="15" customFormat="1">
      <c r="A20" s="13"/>
      <c r="B20" s="13" t="s">
        <v>2058</v>
      </c>
      <c r="C20" s="13" t="s">
        <v>1692</v>
      </c>
      <c r="D20" s="13">
        <v>825</v>
      </c>
      <c r="E20" s="8">
        <v>39.299999999999997</v>
      </c>
      <c r="F20" s="8">
        <v>0.1</v>
      </c>
      <c r="G20" s="8">
        <v>0.16</v>
      </c>
      <c r="H20" s="8">
        <v>2.2000000000000002</v>
      </c>
      <c r="I20" s="8">
        <v>11.8</v>
      </c>
      <c r="J20" s="8">
        <v>13.779582000000001</v>
      </c>
      <c r="K20" s="8">
        <v>0.19</v>
      </c>
      <c r="L20" s="8">
        <v>44.3</v>
      </c>
      <c r="M20" s="8">
        <v>0.31</v>
      </c>
      <c r="N20" s="8">
        <v>0.14000000000000001</v>
      </c>
      <c r="O20" s="8">
        <v>0.03</v>
      </c>
      <c r="P20" s="8">
        <v>0.02</v>
      </c>
      <c r="Q20" s="8"/>
      <c r="R20" s="8">
        <v>98.329581999999988</v>
      </c>
      <c r="S20" s="8">
        <v>85.145084904621683</v>
      </c>
      <c r="T20" s="8">
        <v>2.6164000000000001</v>
      </c>
      <c r="U20" s="12"/>
      <c r="V20" s="12"/>
      <c r="W20" s="12"/>
      <c r="X20" s="12"/>
      <c r="Y20" s="12"/>
      <c r="Z20" s="12"/>
      <c r="AA20" s="12"/>
      <c r="AB20" s="12"/>
      <c r="AC20" s="12"/>
      <c r="AD20" s="12"/>
      <c r="AE20" s="12"/>
      <c r="AF20" s="12">
        <v>2805</v>
      </c>
      <c r="AG20" s="12"/>
      <c r="AH20" s="12">
        <v>2750</v>
      </c>
      <c r="AI20" s="12"/>
      <c r="AJ20" s="12"/>
      <c r="AK20" s="12">
        <v>2.1</v>
      </c>
      <c r="AL20" s="12"/>
      <c r="AM20" s="12"/>
      <c r="AN20" s="12"/>
      <c r="AO20" s="12"/>
      <c r="AP20" s="12">
        <v>1.3</v>
      </c>
      <c r="AQ20" s="12">
        <v>2.1</v>
      </c>
      <c r="AR20" s="12">
        <v>1.2</v>
      </c>
      <c r="AS20" s="12">
        <v>2.6</v>
      </c>
      <c r="AT20" s="12">
        <v>0.3</v>
      </c>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v>1.02</v>
      </c>
      <c r="CT20" s="12">
        <f t="shared" si="1"/>
        <v>1.4552850722402315</v>
      </c>
      <c r="CU20" s="12">
        <f t="shared" si="2"/>
        <v>1.6704180000000122</v>
      </c>
      <c r="CV20" s="12">
        <v>24.799244213509684</v>
      </c>
      <c r="CW20" s="14"/>
    </row>
    <row r="21" spans="1:101">
      <c r="B21" s="7" t="s">
        <v>2058</v>
      </c>
      <c r="C21" s="7" t="s">
        <v>1692</v>
      </c>
      <c r="D21" s="7" t="s">
        <v>2087</v>
      </c>
      <c r="E21" s="8">
        <v>47.7</v>
      </c>
      <c r="F21" s="8">
        <v>0.02</v>
      </c>
      <c r="G21" s="8">
        <v>1.47</v>
      </c>
      <c r="H21" s="8">
        <v>1.1000000000000001</v>
      </c>
      <c r="I21" s="8">
        <v>4.55</v>
      </c>
      <c r="J21" s="8">
        <v>5.5397910000000001</v>
      </c>
      <c r="K21" s="8">
        <v>0.11</v>
      </c>
      <c r="L21" s="8">
        <v>41.7</v>
      </c>
      <c r="M21" s="8">
        <v>0.79</v>
      </c>
      <c r="N21" s="8">
        <v>0.11</v>
      </c>
      <c r="O21" s="8">
        <v>0.04</v>
      </c>
      <c r="P21" s="8">
        <v>0.03</v>
      </c>
      <c r="R21" s="8">
        <v>97.509790999999993</v>
      </c>
      <c r="S21" s="8">
        <v>93.065363857890659</v>
      </c>
      <c r="T21" s="8">
        <v>0.72572517006802739</v>
      </c>
      <c r="U21" s="12"/>
      <c r="V21" s="12"/>
      <c r="W21" s="12"/>
      <c r="X21" s="12"/>
      <c r="Y21" s="12"/>
      <c r="Z21" s="12"/>
      <c r="AA21" s="12"/>
      <c r="AB21" s="12"/>
      <c r="AC21" s="12"/>
      <c r="AD21" s="12"/>
      <c r="AE21" s="12"/>
      <c r="AF21" s="12">
        <v>2190</v>
      </c>
      <c r="AG21" s="12"/>
      <c r="AH21" s="12">
        <v>2590</v>
      </c>
      <c r="AI21" s="12"/>
      <c r="AJ21" s="12"/>
      <c r="AK21" s="12">
        <v>2.8</v>
      </c>
      <c r="AL21" s="12"/>
      <c r="AM21" s="12"/>
      <c r="AN21" s="12"/>
      <c r="AO21" s="12"/>
      <c r="AP21" s="12">
        <v>1.7</v>
      </c>
      <c r="AQ21" s="12">
        <v>23</v>
      </c>
      <c r="AR21" s="12">
        <v>0.5</v>
      </c>
      <c r="AS21" s="12"/>
      <c r="AT21" s="12"/>
      <c r="AU21" s="12"/>
      <c r="AV21" s="12">
        <v>3.71</v>
      </c>
      <c r="AW21" s="12"/>
      <c r="AX21" s="12">
        <v>0.15</v>
      </c>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v>0.84555984555984554</v>
      </c>
      <c r="CT21" s="12">
        <f t="shared" si="1"/>
        <v>1.1286377563108467</v>
      </c>
      <c r="CU21" s="12">
        <f t="shared" si="2"/>
        <v>2.4902089999999788</v>
      </c>
      <c r="CV21" s="12">
        <v>3.5989832872213596</v>
      </c>
      <c r="CW21" s="8"/>
    </row>
    <row r="22" spans="1:101">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8"/>
    </row>
    <row r="23" spans="1:101">
      <c r="A23" s="7" t="s">
        <v>2086</v>
      </c>
      <c r="B23" s="7" t="s">
        <v>2058</v>
      </c>
      <c r="C23" s="7" t="s">
        <v>1692</v>
      </c>
      <c r="D23" s="7">
        <v>730</v>
      </c>
      <c r="E23" s="8">
        <v>44.37</v>
      </c>
      <c r="F23" s="8">
        <v>0.08</v>
      </c>
      <c r="G23" s="8">
        <v>2.44</v>
      </c>
      <c r="H23" s="8">
        <v>0.85</v>
      </c>
      <c r="I23" s="8">
        <v>6.42</v>
      </c>
      <c r="J23" s="8">
        <v>7.1848384999999997</v>
      </c>
      <c r="K23" s="8">
        <v>0.09</v>
      </c>
      <c r="L23" s="8">
        <v>42.14</v>
      </c>
      <c r="M23" s="8">
        <v>1.45</v>
      </c>
      <c r="N23" s="8">
        <v>0.25</v>
      </c>
      <c r="O23" s="8">
        <v>0.08</v>
      </c>
      <c r="R23" s="8">
        <v>98.084838500000004</v>
      </c>
      <c r="S23" s="8">
        <v>91.27156741889651</v>
      </c>
      <c r="T23" s="8">
        <v>0.80249180327868852</v>
      </c>
      <c r="U23" s="12"/>
      <c r="V23" s="12"/>
      <c r="W23" s="12"/>
      <c r="X23" s="12"/>
      <c r="Y23" s="12"/>
      <c r="Z23" s="12"/>
      <c r="AA23" s="12"/>
      <c r="AB23" s="12"/>
      <c r="AC23" s="12">
        <f>__TiO2*5995</f>
        <v>479.6</v>
      </c>
      <c r="AD23" s="12"/>
      <c r="AE23" s="12"/>
      <c r="AF23" s="12">
        <v>3285</v>
      </c>
      <c r="AG23" s="12"/>
      <c r="AH23" s="12"/>
      <c r="AI23" s="12"/>
      <c r="AJ23" s="12"/>
      <c r="AK23" s="12"/>
      <c r="AL23" s="12"/>
      <c r="AM23" s="12"/>
      <c r="AN23" s="12"/>
      <c r="AO23" s="12"/>
      <c r="AP23" s="12">
        <v>2.77</v>
      </c>
      <c r="AQ23" s="12">
        <v>18.5</v>
      </c>
      <c r="AR23" s="12"/>
      <c r="AS23" s="12"/>
      <c r="AT23" s="12"/>
      <c r="AU23" s="12"/>
      <c r="AV23" s="12"/>
      <c r="AW23" s="12"/>
      <c r="AX23" s="12"/>
      <c r="AY23" s="12"/>
      <c r="AZ23" s="12"/>
      <c r="BA23" s="12"/>
      <c r="BB23" s="12"/>
      <c r="BC23" s="12"/>
      <c r="BD23" s="12"/>
      <c r="BE23" s="12"/>
      <c r="BF23" s="12"/>
      <c r="BG23" s="12"/>
      <c r="BH23" s="12">
        <v>0.76</v>
      </c>
      <c r="BI23" s="12">
        <v>2.0299999999999998</v>
      </c>
      <c r="BJ23" s="12"/>
      <c r="BK23" s="12">
        <v>2.3199999999999998</v>
      </c>
      <c r="BL23" s="12">
        <v>0.73</v>
      </c>
      <c r="BM23" s="12">
        <v>0.27</v>
      </c>
      <c r="BN23" s="12">
        <v>0.95</v>
      </c>
      <c r="BO23" s="12"/>
      <c r="BP23" s="12">
        <v>1.1000000000000001</v>
      </c>
      <c r="BQ23" s="12"/>
      <c r="BR23" s="12">
        <v>0.67</v>
      </c>
      <c r="BS23" s="12"/>
      <c r="BT23" s="12">
        <v>0.8</v>
      </c>
      <c r="BU23" s="12">
        <v>0.11</v>
      </c>
      <c r="BV23" s="12"/>
      <c r="BW23" s="12"/>
      <c r="BX23" s="12"/>
      <c r="BY23" s="12"/>
      <c r="BZ23" s="12"/>
      <c r="CA23" s="12">
        <v>2.86</v>
      </c>
      <c r="CB23" s="12">
        <v>0.44</v>
      </c>
      <c r="CC23" s="12"/>
      <c r="CD23" s="12"/>
      <c r="CE23" s="12"/>
      <c r="CF23" s="12"/>
      <c r="CG23" s="12"/>
      <c r="CH23" s="12"/>
      <c r="CI23" s="12"/>
      <c r="CJ23" s="12"/>
      <c r="CK23" s="12"/>
      <c r="CL23" s="12">
        <v>1776.2962962962963</v>
      </c>
      <c r="CM23" s="12">
        <v>7.9741379310344831</v>
      </c>
      <c r="CN23" s="12"/>
      <c r="CO23" s="12">
        <v>1.2953937499999997</v>
      </c>
      <c r="CP23" s="12"/>
      <c r="CQ23" s="12"/>
      <c r="CR23" s="12"/>
      <c r="CS23" s="12"/>
      <c r="CT23" s="12">
        <f>(L23*0.60317)/(E23*0.4672)</f>
        <v>1.2261454792513762</v>
      </c>
      <c r="CU23" s="12">
        <f>100-(SUM(E23:G23,J23:P23))</f>
        <v>1.9151615000000106</v>
      </c>
      <c r="CV23" s="12"/>
    </row>
    <row r="24" spans="1:101">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row>
    <row r="25" spans="1:101">
      <c r="A25" s="7" t="s">
        <v>2085</v>
      </c>
      <c r="B25" s="7" t="s">
        <v>2058</v>
      </c>
      <c r="C25" s="7" t="s">
        <v>1692</v>
      </c>
      <c r="D25" s="7" t="s">
        <v>2084</v>
      </c>
      <c r="E25" s="8">
        <v>42.38</v>
      </c>
      <c r="F25" s="8">
        <v>0.08</v>
      </c>
      <c r="G25" s="8">
        <v>0.7</v>
      </c>
      <c r="H25" s="8">
        <v>7.53</v>
      </c>
      <c r="J25" s="8">
        <f t="shared" ref="J25:J38" si="3">I25+H25*0.8998</f>
        <v>6.7754940000000001</v>
      </c>
      <c r="K25" s="8">
        <v>0.09</v>
      </c>
      <c r="L25" s="8">
        <v>48.07</v>
      </c>
      <c r="M25" s="8">
        <v>0.94</v>
      </c>
      <c r="N25" s="8">
        <v>0.121</v>
      </c>
      <c r="O25" s="8">
        <v>0.03</v>
      </c>
      <c r="P25" s="8">
        <v>0.02</v>
      </c>
      <c r="R25" s="8">
        <f t="shared" ref="R25:R38" si="4">SUM(J25:P25,E25:G25)</f>
        <v>99.206494000000006</v>
      </c>
      <c r="S25" s="8">
        <f t="shared" ref="S25:S38" si="5">100*(L25/40.3)/((L25/40.3)+(J25/71.85))</f>
        <v>92.673435463591645</v>
      </c>
      <c r="T25" s="8">
        <f t="shared" ref="T25:T38" si="6">1.3504*M25/G25</f>
        <v>1.813394285714286</v>
      </c>
      <c r="U25" s="12"/>
      <c r="V25" s="12"/>
      <c r="W25" s="12"/>
      <c r="X25" s="12"/>
      <c r="Y25" s="12"/>
      <c r="Z25" s="12"/>
      <c r="AA25" s="12"/>
      <c r="AB25" s="12"/>
      <c r="AC25" s="12"/>
      <c r="AD25" s="12">
        <v>5.8</v>
      </c>
      <c r="AE25" s="12">
        <v>25</v>
      </c>
      <c r="AF25" s="12">
        <v>2320</v>
      </c>
      <c r="AG25" s="12">
        <v>121</v>
      </c>
      <c r="AH25" s="12">
        <v>2660</v>
      </c>
      <c r="AI25" s="12">
        <v>7</v>
      </c>
      <c r="AJ25" s="12">
        <v>47</v>
      </c>
      <c r="AK25" s="12">
        <v>0.9</v>
      </c>
      <c r="AL25" s="12"/>
      <c r="AM25" s="12"/>
      <c r="AN25" s="12"/>
      <c r="AO25" s="12"/>
      <c r="AP25" s="12">
        <v>0.8</v>
      </c>
      <c r="AQ25" s="12">
        <v>15</v>
      </c>
      <c r="AR25" s="12">
        <v>1.3</v>
      </c>
      <c r="AS25" s="12">
        <v>8.9</v>
      </c>
      <c r="AT25" s="12">
        <v>1.9</v>
      </c>
      <c r="AU25" s="12"/>
      <c r="AV25" s="12"/>
      <c r="AW25" s="12"/>
      <c r="AX25" s="12"/>
      <c r="AY25" s="12"/>
      <c r="AZ25" s="12"/>
      <c r="BA25" s="12"/>
      <c r="BB25" s="12"/>
      <c r="BC25" s="12"/>
      <c r="BD25" s="12"/>
      <c r="BE25" s="12"/>
      <c r="BF25" s="12">
        <v>1.0999999999999999E-2</v>
      </c>
      <c r="BG25" s="12">
        <v>9.3000000000000007</v>
      </c>
      <c r="BH25" s="12">
        <v>1.24</v>
      </c>
      <c r="BI25" s="12">
        <v>2.72</v>
      </c>
      <c r="BJ25" s="12">
        <v>0.29699999999999999</v>
      </c>
      <c r="BK25" s="12">
        <v>1.1100000000000001</v>
      </c>
      <c r="BL25" s="12">
        <v>0.19</v>
      </c>
      <c r="BM25" s="12">
        <v>5.2999999999999999E-2</v>
      </c>
      <c r="BN25" s="12">
        <v>0.13700000000000001</v>
      </c>
      <c r="BO25" s="12">
        <v>2.4E-2</v>
      </c>
      <c r="BP25" s="12"/>
      <c r="BQ25" s="12">
        <v>3.5999999999999997E-2</v>
      </c>
      <c r="BR25" s="12">
        <v>0.09</v>
      </c>
      <c r="BS25" s="12"/>
      <c r="BT25" s="12">
        <v>7.0000000000000007E-2</v>
      </c>
      <c r="BU25" s="12"/>
      <c r="BV25" s="12">
        <v>0.16</v>
      </c>
      <c r="BW25" s="12"/>
      <c r="BX25" s="12">
        <v>7.0000000000000007E-2</v>
      </c>
      <c r="BY25" s="12"/>
      <c r="BZ25" s="12"/>
      <c r="CA25" s="12"/>
      <c r="CB25" s="12"/>
      <c r="CC25" s="12"/>
      <c r="CD25" s="12"/>
      <c r="CE25" s="12"/>
      <c r="CF25" s="12">
        <v>0.11</v>
      </c>
      <c r="CG25" s="12"/>
      <c r="CH25" s="12">
        <v>8.2000000000000003E-2</v>
      </c>
      <c r="CI25" s="12">
        <v>1.2E-2</v>
      </c>
      <c r="CJ25" s="12"/>
      <c r="CK25" s="12"/>
      <c r="CL25" s="12"/>
      <c r="CM25" s="12"/>
      <c r="CN25" s="12"/>
      <c r="CO25" s="12"/>
      <c r="CP25" s="12"/>
      <c r="CQ25" s="12"/>
      <c r="CR25" s="12"/>
      <c r="CS25" s="12"/>
      <c r="CT25" s="12"/>
      <c r="CU25" s="12"/>
      <c r="CV25" s="12"/>
    </row>
    <row r="26" spans="1:101" s="15" customFormat="1">
      <c r="A26" s="13"/>
      <c r="B26" s="13" t="s">
        <v>2058</v>
      </c>
      <c r="C26" s="13" t="s">
        <v>1692</v>
      </c>
      <c r="D26" s="13" t="s">
        <v>2083</v>
      </c>
      <c r="E26" s="8">
        <v>40.479999999999997</v>
      </c>
      <c r="F26" s="8">
        <v>0.05</v>
      </c>
      <c r="G26" s="8">
        <v>0.17</v>
      </c>
      <c r="H26" s="8">
        <v>9.35</v>
      </c>
      <c r="I26" s="8"/>
      <c r="J26" s="8">
        <f t="shared" si="3"/>
        <v>8.4131300000000007</v>
      </c>
      <c r="K26" s="8">
        <v>0.11</v>
      </c>
      <c r="L26" s="8">
        <v>48.76</v>
      </c>
      <c r="M26" s="8">
        <v>0.09</v>
      </c>
      <c r="N26" s="8">
        <v>0.01</v>
      </c>
      <c r="O26" s="8">
        <v>0.03</v>
      </c>
      <c r="P26" s="8">
        <v>0.02</v>
      </c>
      <c r="Q26" s="8"/>
      <c r="R26" s="8">
        <f t="shared" si="4"/>
        <v>98.133129999999994</v>
      </c>
      <c r="S26" s="8">
        <f t="shared" si="5"/>
        <v>91.176236891909753</v>
      </c>
      <c r="T26" s="8">
        <f t="shared" si="6"/>
        <v>0.71491764705882355</v>
      </c>
      <c r="U26" s="12"/>
      <c r="V26" s="12"/>
      <c r="W26" s="12"/>
      <c r="X26" s="12"/>
      <c r="Y26" s="12"/>
      <c r="Z26" s="12"/>
      <c r="AA26" s="12"/>
      <c r="AB26" s="12"/>
      <c r="AC26" s="12"/>
      <c r="AD26" s="12">
        <v>2.7</v>
      </c>
      <c r="AE26" s="12">
        <v>9</v>
      </c>
      <c r="AF26" s="12">
        <v>1490</v>
      </c>
      <c r="AG26" s="12">
        <v>136</v>
      </c>
      <c r="AH26" s="12">
        <v>2990</v>
      </c>
      <c r="AI26" s="12">
        <v>10</v>
      </c>
      <c r="AJ26" s="12">
        <v>60</v>
      </c>
      <c r="AK26" s="12">
        <v>0.3</v>
      </c>
      <c r="AL26" s="12"/>
      <c r="AM26" s="12"/>
      <c r="AN26" s="12"/>
      <c r="AO26" s="12"/>
      <c r="AP26" s="12">
        <v>2</v>
      </c>
      <c r="AQ26" s="12">
        <v>2.1</v>
      </c>
      <c r="AR26" s="12">
        <v>0.16</v>
      </c>
      <c r="AS26" s="12">
        <v>2.2000000000000002</v>
      </c>
      <c r="AT26" s="12">
        <v>2.8</v>
      </c>
      <c r="AU26" s="12"/>
      <c r="AV26" s="12"/>
      <c r="AW26" s="12"/>
      <c r="AX26" s="12"/>
      <c r="AY26" s="12"/>
      <c r="AZ26" s="12"/>
      <c r="BA26" s="12"/>
      <c r="BB26" s="12"/>
      <c r="BC26" s="12"/>
      <c r="BD26" s="12"/>
      <c r="BE26" s="12"/>
      <c r="BF26" s="12">
        <v>1.6E-2</v>
      </c>
      <c r="BG26" s="12">
        <v>6.7</v>
      </c>
      <c r="BH26" s="12">
        <v>0.42499999999999999</v>
      </c>
      <c r="BI26" s="12">
        <v>0.64</v>
      </c>
      <c r="BJ26" s="12">
        <v>7.0000000000000007E-2</v>
      </c>
      <c r="BK26" s="12">
        <v>0.26</v>
      </c>
      <c r="BL26" s="12">
        <v>3.2000000000000001E-2</v>
      </c>
      <c r="BM26" s="12">
        <v>0.01</v>
      </c>
      <c r="BN26" s="12">
        <v>3.5999999999999997E-2</v>
      </c>
      <c r="BO26" s="12">
        <v>6.0000000000000001E-3</v>
      </c>
      <c r="BP26" s="12">
        <v>4.3999999999999997E-2</v>
      </c>
      <c r="BQ26" s="12">
        <v>8.9999999999999993E-3</v>
      </c>
      <c r="BR26" s="12"/>
      <c r="BS26" s="12"/>
      <c r="BT26" s="12">
        <v>2.1000000000000001E-2</v>
      </c>
      <c r="BU26" s="12"/>
      <c r="BV26" s="12">
        <v>8.5999999999999993E-2</v>
      </c>
      <c r="BW26" s="12"/>
      <c r="BX26" s="12">
        <v>9.5000000000000001E-2</v>
      </c>
      <c r="BY26" s="12"/>
      <c r="BZ26" s="12"/>
      <c r="CA26" s="12"/>
      <c r="CB26" s="12"/>
      <c r="CC26" s="12"/>
      <c r="CD26" s="12"/>
      <c r="CE26" s="12"/>
      <c r="CF26" s="12">
        <v>0.09</v>
      </c>
      <c r="CG26" s="12"/>
      <c r="CH26" s="12">
        <v>0.03</v>
      </c>
      <c r="CI26" s="12">
        <v>2.1000000000000001E-2</v>
      </c>
      <c r="CJ26" s="12"/>
      <c r="CK26" s="12"/>
      <c r="CL26" s="12"/>
      <c r="CM26" s="12"/>
      <c r="CN26" s="12"/>
      <c r="CO26" s="12"/>
      <c r="CP26" s="12"/>
      <c r="CQ26" s="12"/>
      <c r="CR26" s="12"/>
      <c r="CS26" s="12"/>
      <c r="CT26" s="12"/>
      <c r="CU26" s="12"/>
      <c r="CV26" s="12"/>
    </row>
    <row r="27" spans="1:101" s="15" customFormat="1">
      <c r="A27" s="13"/>
      <c r="B27" s="13" t="s">
        <v>2058</v>
      </c>
      <c r="C27" s="13" t="s">
        <v>1692</v>
      </c>
      <c r="D27" s="16" t="s">
        <v>2082</v>
      </c>
      <c r="E27" s="8">
        <v>41.11</v>
      </c>
      <c r="F27" s="8">
        <v>0.1</v>
      </c>
      <c r="G27" s="8">
        <v>0.68</v>
      </c>
      <c r="H27" s="8">
        <v>9.94</v>
      </c>
      <c r="I27" s="8"/>
      <c r="J27" s="8">
        <f t="shared" si="3"/>
        <v>8.9440120000000007</v>
      </c>
      <c r="K27" s="8">
        <v>0.11</v>
      </c>
      <c r="L27" s="8">
        <v>46.34</v>
      </c>
      <c r="M27" s="8">
        <v>0.35</v>
      </c>
      <c r="N27" s="8">
        <v>0.02</v>
      </c>
      <c r="O27" s="8">
        <v>0.24</v>
      </c>
      <c r="P27" s="8">
        <v>0.03</v>
      </c>
      <c r="Q27" s="8"/>
      <c r="R27" s="8">
        <f t="shared" si="4"/>
        <v>97.924012000000005</v>
      </c>
      <c r="S27" s="8">
        <f t="shared" si="5"/>
        <v>90.23180618105971</v>
      </c>
      <c r="T27" s="8">
        <f t="shared" si="6"/>
        <v>0.69505882352941173</v>
      </c>
      <c r="U27" s="12"/>
      <c r="V27" s="12"/>
      <c r="W27" s="12"/>
      <c r="X27" s="12"/>
      <c r="Y27" s="12"/>
      <c r="Z27" s="12"/>
      <c r="AA27" s="12"/>
      <c r="AB27" s="12"/>
      <c r="AC27" s="12"/>
      <c r="AD27" s="12">
        <v>3.6</v>
      </c>
      <c r="AE27" s="12">
        <v>20</v>
      </c>
      <c r="AF27" s="12">
        <v>2520</v>
      </c>
      <c r="AG27" s="12">
        <v>137</v>
      </c>
      <c r="AH27" s="12">
        <v>2730</v>
      </c>
      <c r="AI27" s="12">
        <v>20</v>
      </c>
      <c r="AJ27" s="12">
        <v>70</v>
      </c>
      <c r="AK27" s="12">
        <v>1.6</v>
      </c>
      <c r="AL27" s="12"/>
      <c r="AM27" s="12"/>
      <c r="AN27" s="12"/>
      <c r="AO27" s="12"/>
      <c r="AP27" s="12">
        <v>7.1</v>
      </c>
      <c r="AQ27" s="12">
        <v>17.600000000000001</v>
      </c>
      <c r="AR27" s="12">
        <v>0.26</v>
      </c>
      <c r="AS27" s="12">
        <v>4</v>
      </c>
      <c r="AT27" s="12">
        <v>1.7</v>
      </c>
      <c r="AU27" s="12"/>
      <c r="AV27" s="12"/>
      <c r="AW27" s="12"/>
      <c r="AX27" s="12"/>
      <c r="AY27" s="12"/>
      <c r="AZ27" s="12"/>
      <c r="BA27" s="12"/>
      <c r="BB27" s="12"/>
      <c r="BC27" s="12"/>
      <c r="BD27" s="12"/>
      <c r="BE27" s="12"/>
      <c r="BF27" s="12">
        <v>3.9E-2</v>
      </c>
      <c r="BG27" s="12">
        <v>74</v>
      </c>
      <c r="BH27" s="12">
        <v>0.52</v>
      </c>
      <c r="BI27" s="12">
        <v>1.08</v>
      </c>
      <c r="BJ27" s="12">
        <v>0.104</v>
      </c>
      <c r="BK27" s="12">
        <v>0.36</v>
      </c>
      <c r="BL27" s="12">
        <v>4.5999999999999999E-2</v>
      </c>
      <c r="BM27" s="12">
        <v>1.2E-2</v>
      </c>
      <c r="BN27" s="12"/>
      <c r="BO27" s="12"/>
      <c r="BP27" s="12"/>
      <c r="BQ27" s="12">
        <v>8.9999999999999993E-3</v>
      </c>
      <c r="BR27" s="12">
        <v>2.3E-2</v>
      </c>
      <c r="BS27" s="12"/>
      <c r="BT27" s="12">
        <v>2.3E-2</v>
      </c>
      <c r="BU27" s="12"/>
      <c r="BV27" s="12">
        <v>0.106</v>
      </c>
      <c r="BW27" s="12"/>
      <c r="BX27" s="12">
        <v>0.09</v>
      </c>
      <c r="BY27" s="12"/>
      <c r="BZ27" s="12"/>
      <c r="CA27" s="12"/>
      <c r="CB27" s="12"/>
      <c r="CC27" s="12"/>
      <c r="CD27" s="12"/>
      <c r="CE27" s="12"/>
      <c r="CF27" s="12">
        <v>0.14000000000000001</v>
      </c>
      <c r="CG27" s="12">
        <v>1.4999999999999999E-2</v>
      </c>
      <c r="CH27" s="12">
        <v>4.1000000000000002E-2</v>
      </c>
      <c r="CI27" s="12">
        <v>4.2999999999999997E-2</v>
      </c>
      <c r="CJ27" s="12"/>
      <c r="CK27" s="12"/>
      <c r="CL27" s="12"/>
      <c r="CM27" s="12"/>
      <c r="CN27" s="12"/>
      <c r="CO27" s="12"/>
      <c r="CP27" s="12"/>
      <c r="CQ27" s="12"/>
      <c r="CR27" s="12"/>
      <c r="CS27" s="12"/>
      <c r="CT27" s="12"/>
      <c r="CU27" s="12"/>
      <c r="CV27" s="12"/>
    </row>
    <row r="28" spans="1:101">
      <c r="B28" s="7" t="s">
        <v>2058</v>
      </c>
      <c r="C28" s="7" t="s">
        <v>1692</v>
      </c>
      <c r="D28" s="7" t="s">
        <v>2081</v>
      </c>
      <c r="E28" s="8">
        <v>41.85</v>
      </c>
      <c r="F28" s="8">
        <v>0.15</v>
      </c>
      <c r="G28" s="8">
        <v>0.19</v>
      </c>
      <c r="H28" s="8">
        <v>9.83</v>
      </c>
      <c r="J28" s="8">
        <f t="shared" si="3"/>
        <v>8.8450340000000001</v>
      </c>
      <c r="K28" s="8">
        <v>0.12</v>
      </c>
      <c r="L28" s="8">
        <v>47.53</v>
      </c>
      <c r="M28" s="8">
        <v>0.31</v>
      </c>
      <c r="N28" s="8">
        <v>4.8000000000000001E-2</v>
      </c>
      <c r="O28" s="8">
        <v>0.05</v>
      </c>
      <c r="P28" s="8">
        <v>0.01</v>
      </c>
      <c r="R28" s="8">
        <f t="shared" si="4"/>
        <v>99.103034000000008</v>
      </c>
      <c r="S28" s="8">
        <f t="shared" si="5"/>
        <v>90.5486874477496</v>
      </c>
      <c r="T28" s="8">
        <f t="shared" si="6"/>
        <v>2.203284210526316</v>
      </c>
      <c r="U28" s="12"/>
      <c r="V28" s="12"/>
      <c r="W28" s="12"/>
      <c r="X28" s="12"/>
      <c r="Y28" s="12"/>
      <c r="Z28" s="12"/>
      <c r="AA28" s="12"/>
      <c r="AB28" s="12"/>
      <c r="AC28" s="12"/>
      <c r="AD28" s="12">
        <v>2.7</v>
      </c>
      <c r="AE28" s="12">
        <v>19</v>
      </c>
      <c r="AF28" s="12">
        <v>1580</v>
      </c>
      <c r="AG28" s="12">
        <v>127</v>
      </c>
      <c r="AH28" s="12">
        <v>2560</v>
      </c>
      <c r="AI28" s="12">
        <v>9</v>
      </c>
      <c r="AJ28" s="12">
        <v>74</v>
      </c>
      <c r="AK28" s="12">
        <v>0.9</v>
      </c>
      <c r="AL28" s="12"/>
      <c r="AM28" s="12"/>
      <c r="AN28" s="12"/>
      <c r="AO28" s="12"/>
      <c r="AP28" s="12">
        <v>1.7</v>
      </c>
      <c r="AQ28" s="12">
        <v>4.0999999999999996</v>
      </c>
      <c r="AR28" s="12">
        <v>0.17</v>
      </c>
      <c r="AS28" s="12">
        <v>4.2</v>
      </c>
      <c r="AT28" s="12">
        <v>3</v>
      </c>
      <c r="AU28" s="12"/>
      <c r="AV28" s="12"/>
      <c r="AW28" s="12"/>
      <c r="AX28" s="12"/>
      <c r="AY28" s="12"/>
      <c r="AZ28" s="12"/>
      <c r="BA28" s="12"/>
      <c r="BB28" s="12"/>
      <c r="BC28" s="12"/>
      <c r="BD28" s="12"/>
      <c r="BE28" s="12"/>
      <c r="BF28" s="12"/>
      <c r="BG28" s="12">
        <v>8.24</v>
      </c>
      <c r="BH28" s="12">
        <v>0.35</v>
      </c>
      <c r="BI28" s="12">
        <v>0.81</v>
      </c>
      <c r="BJ28" s="12">
        <v>8.5000000000000006E-2</v>
      </c>
      <c r="BK28" s="12">
        <v>0.3</v>
      </c>
      <c r="BL28" s="12">
        <v>5.2999999999999999E-2</v>
      </c>
      <c r="BM28" s="12">
        <v>1.6E-2</v>
      </c>
      <c r="BN28" s="12">
        <v>5.6000000000000001E-2</v>
      </c>
      <c r="BO28" s="12">
        <v>8.0000000000000002E-3</v>
      </c>
      <c r="BP28" s="12">
        <v>5.5E-2</v>
      </c>
      <c r="BQ28" s="12">
        <v>1.2999999999999999E-2</v>
      </c>
      <c r="BR28" s="12">
        <v>2.9000000000000001E-2</v>
      </c>
      <c r="BS28" s="12"/>
      <c r="BT28" s="12">
        <v>0.03</v>
      </c>
      <c r="BU28" s="12"/>
      <c r="BV28" s="12">
        <v>0.14899999999999999</v>
      </c>
      <c r="BW28" s="12"/>
      <c r="BX28" s="12">
        <v>0.09</v>
      </c>
      <c r="BY28" s="12"/>
      <c r="BZ28" s="12"/>
      <c r="CA28" s="12"/>
      <c r="CB28" s="12"/>
      <c r="CC28" s="12"/>
      <c r="CD28" s="12"/>
      <c r="CE28" s="12"/>
      <c r="CF28" s="12">
        <v>0.08</v>
      </c>
      <c r="CG28" s="12">
        <v>7.0000000000000001E-3</v>
      </c>
      <c r="CH28" s="12">
        <v>3.5999999999999997E-2</v>
      </c>
      <c r="CI28" s="12">
        <v>0.01</v>
      </c>
      <c r="CJ28" s="12"/>
      <c r="CK28" s="12"/>
      <c r="CL28" s="12"/>
      <c r="CM28" s="12"/>
      <c r="CN28" s="12"/>
      <c r="CO28" s="12"/>
      <c r="CP28" s="12"/>
      <c r="CQ28" s="12"/>
      <c r="CR28" s="12"/>
      <c r="CS28" s="12"/>
      <c r="CT28" s="12"/>
      <c r="CU28" s="12"/>
      <c r="CV28" s="12"/>
    </row>
    <row r="29" spans="1:101" s="15" customFormat="1">
      <c r="A29" s="13"/>
      <c r="B29" s="13" t="s">
        <v>2058</v>
      </c>
      <c r="C29" s="13" t="s">
        <v>1692</v>
      </c>
      <c r="D29" s="17" t="s">
        <v>2080</v>
      </c>
      <c r="E29" s="8">
        <v>40.81</v>
      </c>
      <c r="F29" s="8">
        <v>0.1</v>
      </c>
      <c r="G29" s="8">
        <v>0.55000000000000004</v>
      </c>
      <c r="H29" s="8">
        <v>10.51</v>
      </c>
      <c r="I29" s="8"/>
      <c r="J29" s="8">
        <f t="shared" si="3"/>
        <v>9.4568980000000007</v>
      </c>
      <c r="K29" s="8">
        <v>0.12</v>
      </c>
      <c r="L29" s="8">
        <v>43.7</v>
      </c>
      <c r="M29" s="8">
        <v>1.75</v>
      </c>
      <c r="N29" s="8">
        <v>0.2</v>
      </c>
      <c r="O29" s="8">
        <v>0.17</v>
      </c>
      <c r="P29" s="8">
        <v>0.01</v>
      </c>
      <c r="Q29" s="8"/>
      <c r="R29" s="8">
        <f t="shared" si="4"/>
        <v>96.866898000000006</v>
      </c>
      <c r="S29" s="8">
        <f t="shared" si="5"/>
        <v>89.175872289662138</v>
      </c>
      <c r="T29" s="8">
        <f t="shared" si="6"/>
        <v>4.2967272727272725</v>
      </c>
      <c r="U29" s="12"/>
      <c r="V29" s="12"/>
      <c r="W29" s="12"/>
      <c r="X29" s="12"/>
      <c r="Y29" s="12"/>
      <c r="Z29" s="12"/>
      <c r="AA29" s="12"/>
      <c r="AB29" s="12"/>
      <c r="AC29" s="12"/>
      <c r="AD29" s="12">
        <v>6.9</v>
      </c>
      <c r="AE29" s="12">
        <v>36</v>
      </c>
      <c r="AF29" s="12">
        <v>2300</v>
      </c>
      <c r="AG29" s="12">
        <v>132</v>
      </c>
      <c r="AH29" s="12">
        <v>2510</v>
      </c>
      <c r="AI29" s="12">
        <v>6</v>
      </c>
      <c r="AJ29" s="12">
        <v>79</v>
      </c>
      <c r="AK29" s="12">
        <v>1.3</v>
      </c>
      <c r="AL29" s="12"/>
      <c r="AM29" s="12"/>
      <c r="AN29" s="12"/>
      <c r="AO29" s="12"/>
      <c r="AP29" s="12">
        <v>5.5</v>
      </c>
      <c r="AQ29" s="12">
        <v>21.8</v>
      </c>
      <c r="AR29" s="12">
        <v>0.84</v>
      </c>
      <c r="AS29" s="12">
        <v>12.6</v>
      </c>
      <c r="AT29" s="12">
        <v>1.3</v>
      </c>
      <c r="AU29" s="12"/>
      <c r="AV29" s="12"/>
      <c r="AW29" s="12"/>
      <c r="AX29" s="12"/>
      <c r="AY29" s="12"/>
      <c r="AZ29" s="12"/>
      <c r="BA29" s="12"/>
      <c r="BB29" s="12"/>
      <c r="BC29" s="12"/>
      <c r="BD29" s="12"/>
      <c r="BE29" s="12"/>
      <c r="BF29" s="12">
        <v>0.13400000000000001</v>
      </c>
      <c r="BG29" s="12">
        <v>16.8</v>
      </c>
      <c r="BH29" s="12">
        <v>0.64</v>
      </c>
      <c r="BI29" s="12">
        <v>1.82</v>
      </c>
      <c r="BJ29" s="12">
        <v>0.28000000000000003</v>
      </c>
      <c r="BK29" s="12">
        <v>1.47</v>
      </c>
      <c r="BL29" s="12">
        <v>0.30499999999999999</v>
      </c>
      <c r="BM29" s="12">
        <v>8.6999999999999994E-2</v>
      </c>
      <c r="BN29" s="12">
        <v>0.23200000000000001</v>
      </c>
      <c r="BO29" s="12">
        <v>3.3000000000000002E-2</v>
      </c>
      <c r="BP29" s="12">
        <v>0.17399999999999999</v>
      </c>
      <c r="BQ29" s="12">
        <v>0.03</v>
      </c>
      <c r="BR29" s="12">
        <v>7.0000000000000007E-2</v>
      </c>
      <c r="BS29" s="12"/>
      <c r="BT29" s="12">
        <v>0.08</v>
      </c>
      <c r="BU29" s="12"/>
      <c r="BV29" s="12">
        <v>0.51</v>
      </c>
      <c r="BW29" s="12"/>
      <c r="BX29" s="12">
        <v>7.0000000000000007E-2</v>
      </c>
      <c r="BY29" s="12"/>
      <c r="BZ29" s="12"/>
      <c r="CA29" s="12"/>
      <c r="CB29" s="12"/>
      <c r="CC29" s="12"/>
      <c r="CD29" s="12"/>
      <c r="CE29" s="12"/>
      <c r="CF29" s="12">
        <v>0.1</v>
      </c>
      <c r="CG29" s="12">
        <v>0.02</v>
      </c>
      <c r="CH29" s="12">
        <v>6.3E-2</v>
      </c>
      <c r="CI29" s="12">
        <v>1.0999999999999999E-2</v>
      </c>
      <c r="CJ29" s="12"/>
      <c r="CK29" s="12"/>
      <c r="CL29" s="12"/>
      <c r="CM29" s="12"/>
      <c r="CN29" s="12"/>
      <c r="CO29" s="12"/>
      <c r="CP29" s="12"/>
      <c r="CQ29" s="12"/>
      <c r="CR29" s="12"/>
      <c r="CS29" s="12"/>
      <c r="CT29" s="12"/>
      <c r="CU29" s="12"/>
      <c r="CV29" s="12"/>
    </row>
    <row r="30" spans="1:101" s="15" customFormat="1">
      <c r="A30" s="13"/>
      <c r="B30" s="13" t="s">
        <v>2058</v>
      </c>
      <c r="C30" s="13" t="s">
        <v>1692</v>
      </c>
      <c r="D30" s="17" t="s">
        <v>2079</v>
      </c>
      <c r="E30" s="8">
        <v>40.159999999999997</v>
      </c>
      <c r="F30" s="8">
        <v>0.13</v>
      </c>
      <c r="G30" s="8">
        <v>0.42</v>
      </c>
      <c r="H30" s="8">
        <v>12.79</v>
      </c>
      <c r="I30" s="8"/>
      <c r="J30" s="8">
        <f t="shared" si="3"/>
        <v>11.508442000000001</v>
      </c>
      <c r="K30" s="8">
        <v>0.14000000000000001</v>
      </c>
      <c r="L30" s="8">
        <v>46.27</v>
      </c>
      <c r="M30" s="8">
        <v>0.09</v>
      </c>
      <c r="N30" s="8">
        <v>1.4999999999999999E-2</v>
      </c>
      <c r="O30" s="8">
        <v>0.22</v>
      </c>
      <c r="P30" s="8">
        <v>0.01</v>
      </c>
      <c r="Q30" s="8"/>
      <c r="R30" s="8">
        <f t="shared" si="4"/>
        <v>98.963442000000001</v>
      </c>
      <c r="S30" s="8">
        <f t="shared" si="5"/>
        <v>87.757266529605289</v>
      </c>
      <c r="T30" s="8">
        <f t="shared" si="6"/>
        <v>0.28937142857142861</v>
      </c>
      <c r="U30" s="12"/>
      <c r="V30" s="12"/>
      <c r="W30" s="12"/>
      <c r="X30" s="12"/>
      <c r="Y30" s="12"/>
      <c r="Z30" s="12"/>
      <c r="AA30" s="12"/>
      <c r="AB30" s="12"/>
      <c r="AC30" s="12"/>
      <c r="AD30" s="12">
        <v>2</v>
      </c>
      <c r="AE30" s="12">
        <v>8</v>
      </c>
      <c r="AF30" s="12">
        <v>470</v>
      </c>
      <c r="AG30" s="12">
        <v>148</v>
      </c>
      <c r="AH30" s="12">
        <v>2600</v>
      </c>
      <c r="AI30" s="12">
        <v>3</v>
      </c>
      <c r="AJ30" s="12">
        <v>85</v>
      </c>
      <c r="AK30" s="12">
        <v>1.1000000000000001</v>
      </c>
      <c r="AL30" s="12"/>
      <c r="AM30" s="12"/>
      <c r="AN30" s="12"/>
      <c r="AO30" s="12"/>
      <c r="AP30" s="12"/>
      <c r="AQ30" s="12">
        <v>2.8</v>
      </c>
      <c r="AR30" s="12"/>
      <c r="AS30" s="12">
        <v>1.77</v>
      </c>
      <c r="AT30" s="12">
        <v>0.84</v>
      </c>
      <c r="AU30" s="12"/>
      <c r="AV30" s="12"/>
      <c r="AW30" s="12"/>
      <c r="AX30" s="12"/>
      <c r="AY30" s="12"/>
      <c r="AZ30" s="12"/>
      <c r="BA30" s="12"/>
      <c r="BB30" s="12"/>
      <c r="BC30" s="12"/>
      <c r="BD30" s="12"/>
      <c r="BE30" s="12"/>
      <c r="BF30" s="12">
        <v>0.35</v>
      </c>
      <c r="BG30" s="12">
        <v>34</v>
      </c>
      <c r="BH30" s="12">
        <v>0.11</v>
      </c>
      <c r="BI30" s="12">
        <v>0.20899999999999999</v>
      </c>
      <c r="BJ30" s="12">
        <v>2.9000000000000001E-2</v>
      </c>
      <c r="BK30" s="12">
        <v>8.5000000000000006E-2</v>
      </c>
      <c r="BL30" s="12"/>
      <c r="BM30" s="12"/>
      <c r="BN30" s="12"/>
      <c r="BO30" s="12"/>
      <c r="BP30" s="12"/>
      <c r="BQ30" s="12"/>
      <c r="BR30" s="12"/>
      <c r="BS30" s="12"/>
      <c r="BT30" s="12"/>
      <c r="BU30" s="12"/>
      <c r="BV30" s="12">
        <v>5.2999999999999999E-2</v>
      </c>
      <c r="BW30" s="12"/>
      <c r="BX30" s="12">
        <v>0.11</v>
      </c>
      <c r="BY30" s="12"/>
      <c r="BZ30" s="12"/>
      <c r="CA30" s="12"/>
      <c r="CB30" s="12"/>
      <c r="CC30" s="12"/>
      <c r="CD30" s="12"/>
      <c r="CE30" s="12"/>
      <c r="CF30" s="12">
        <v>0.06</v>
      </c>
      <c r="CG30" s="12">
        <v>0.04</v>
      </c>
      <c r="CH30" s="12">
        <v>0.03</v>
      </c>
      <c r="CI30" s="12"/>
      <c r="CJ30" s="12"/>
      <c r="CK30" s="12"/>
      <c r="CL30" s="12"/>
      <c r="CM30" s="12"/>
      <c r="CN30" s="12"/>
      <c r="CO30" s="12"/>
      <c r="CP30" s="12"/>
      <c r="CQ30" s="12"/>
      <c r="CR30" s="12"/>
      <c r="CS30" s="12"/>
      <c r="CT30" s="12"/>
      <c r="CU30" s="12"/>
      <c r="CV30" s="12"/>
    </row>
    <row r="31" spans="1:101" s="15" customFormat="1">
      <c r="A31" s="13"/>
      <c r="B31" s="13" t="s">
        <v>2058</v>
      </c>
      <c r="C31" s="13" t="s">
        <v>1692</v>
      </c>
      <c r="D31" s="17" t="s">
        <v>2078</v>
      </c>
      <c r="E31" s="8">
        <v>41.5</v>
      </c>
      <c r="F31" s="8">
        <v>0.06</v>
      </c>
      <c r="G31" s="8">
        <v>0.19</v>
      </c>
      <c r="H31" s="8">
        <v>7.94</v>
      </c>
      <c r="I31" s="8"/>
      <c r="J31" s="8">
        <f t="shared" si="3"/>
        <v>7.1444120000000009</v>
      </c>
      <c r="K31" s="8">
        <v>0.08</v>
      </c>
      <c r="L31" s="8">
        <v>48.93</v>
      </c>
      <c r="M31" s="8">
        <v>0.94</v>
      </c>
      <c r="N31" s="8">
        <v>0.08</v>
      </c>
      <c r="O31" s="8">
        <v>0.02</v>
      </c>
      <c r="P31" s="8">
        <v>0.01</v>
      </c>
      <c r="Q31" s="8"/>
      <c r="R31" s="8">
        <f t="shared" si="4"/>
        <v>98.954411999999991</v>
      </c>
      <c r="S31" s="8">
        <f t="shared" si="5"/>
        <v>92.430215519801692</v>
      </c>
      <c r="T31" s="8">
        <f t="shared" si="6"/>
        <v>6.680926315789474</v>
      </c>
      <c r="U31" s="12"/>
      <c r="V31" s="12"/>
      <c r="W31" s="12"/>
      <c r="X31" s="12"/>
      <c r="Y31" s="12"/>
      <c r="Z31" s="12"/>
      <c r="AA31" s="12"/>
      <c r="AB31" s="12"/>
      <c r="AC31" s="12"/>
      <c r="AD31" s="12">
        <v>1.8</v>
      </c>
      <c r="AE31" s="12">
        <v>22</v>
      </c>
      <c r="AF31" s="12">
        <v>340</v>
      </c>
      <c r="AG31" s="12">
        <v>125</v>
      </c>
      <c r="AH31" s="12">
        <v>2760</v>
      </c>
      <c r="AI31" s="12">
        <v>10</v>
      </c>
      <c r="AJ31" s="12">
        <v>53</v>
      </c>
      <c r="AK31" s="12">
        <v>0.9</v>
      </c>
      <c r="AL31" s="12"/>
      <c r="AM31" s="12"/>
      <c r="AN31" s="12"/>
      <c r="AO31" s="12"/>
      <c r="AP31" s="12">
        <v>1</v>
      </c>
      <c r="AQ31" s="12">
        <v>16.100000000000001</v>
      </c>
      <c r="AR31" s="12">
        <v>0.55000000000000004</v>
      </c>
      <c r="AS31" s="12">
        <v>4.4000000000000004</v>
      </c>
      <c r="AT31" s="12">
        <v>1.5</v>
      </c>
      <c r="AU31" s="12"/>
      <c r="AV31" s="12"/>
      <c r="AW31" s="12"/>
      <c r="AX31" s="12"/>
      <c r="AY31" s="12"/>
      <c r="AZ31" s="12"/>
      <c r="BA31" s="12"/>
      <c r="BB31" s="12"/>
      <c r="BC31" s="12"/>
      <c r="BD31" s="12"/>
      <c r="BE31" s="12"/>
      <c r="BF31" s="12"/>
      <c r="BG31" s="12">
        <v>4.2</v>
      </c>
      <c r="BH31" s="12">
        <v>0.67</v>
      </c>
      <c r="BI31" s="12">
        <v>1.78</v>
      </c>
      <c r="BJ31" s="12">
        <v>0.26</v>
      </c>
      <c r="BK31" s="12">
        <v>1.2</v>
      </c>
      <c r="BL31" s="12">
        <v>0.19</v>
      </c>
      <c r="BM31" s="12">
        <v>4.7E-2</v>
      </c>
      <c r="BN31" s="12">
        <v>0.122</v>
      </c>
      <c r="BO31" s="12">
        <v>1.2999999999999999E-2</v>
      </c>
      <c r="BP31" s="12"/>
      <c r="BQ31" s="12">
        <v>1.7000000000000001E-2</v>
      </c>
      <c r="BR31" s="12">
        <v>3.6999999999999998E-2</v>
      </c>
      <c r="BS31" s="12"/>
      <c r="BT31" s="12">
        <v>0.02</v>
      </c>
      <c r="BU31" s="12"/>
      <c r="BV31" s="12">
        <v>0.11</v>
      </c>
      <c r="BW31" s="12"/>
      <c r="BX31" s="12">
        <v>7.6999999999999999E-2</v>
      </c>
      <c r="BY31" s="12"/>
      <c r="BZ31" s="12"/>
      <c r="CA31" s="12"/>
      <c r="CB31" s="12"/>
      <c r="CC31" s="12"/>
      <c r="CD31" s="12"/>
      <c r="CE31" s="12"/>
      <c r="CF31" s="12">
        <v>0.1</v>
      </c>
      <c r="CG31" s="12"/>
      <c r="CH31" s="12">
        <v>4.4999999999999998E-2</v>
      </c>
      <c r="CI31" s="12"/>
      <c r="CJ31" s="12"/>
      <c r="CK31" s="12"/>
      <c r="CL31" s="12"/>
      <c r="CM31" s="12"/>
      <c r="CN31" s="12"/>
      <c r="CO31" s="12"/>
      <c r="CP31" s="12"/>
      <c r="CQ31" s="12"/>
      <c r="CR31" s="12"/>
      <c r="CS31" s="12"/>
      <c r="CT31" s="12"/>
      <c r="CU31" s="12"/>
      <c r="CV31" s="12"/>
    </row>
    <row r="32" spans="1:101">
      <c r="B32" s="7" t="s">
        <v>2058</v>
      </c>
      <c r="C32" s="7" t="s">
        <v>1692</v>
      </c>
      <c r="D32" s="18" t="s">
        <v>2077</v>
      </c>
      <c r="E32" s="8">
        <v>43.34</v>
      </c>
      <c r="F32" s="8">
        <v>0.11</v>
      </c>
      <c r="G32" s="8">
        <v>0.85</v>
      </c>
      <c r="H32" s="8">
        <v>9.33</v>
      </c>
      <c r="J32" s="8">
        <f t="shared" si="3"/>
        <v>8.3951340000000005</v>
      </c>
      <c r="K32" s="8">
        <v>0.12</v>
      </c>
      <c r="L32" s="8">
        <v>45.3</v>
      </c>
      <c r="M32" s="8">
        <v>1.05</v>
      </c>
      <c r="N32" s="8">
        <v>0.09</v>
      </c>
      <c r="O32" s="8">
        <v>0.08</v>
      </c>
      <c r="P32" s="8">
        <v>0.01</v>
      </c>
      <c r="R32" s="8">
        <f t="shared" si="4"/>
        <v>99.345133999999987</v>
      </c>
      <c r="S32" s="8">
        <f t="shared" si="5"/>
        <v>90.584142411891548</v>
      </c>
      <c r="T32" s="8">
        <f t="shared" si="6"/>
        <v>1.6681411764705885</v>
      </c>
      <c r="U32" s="12"/>
      <c r="V32" s="12"/>
      <c r="W32" s="12"/>
      <c r="X32" s="12"/>
      <c r="Y32" s="12"/>
      <c r="Z32" s="12"/>
      <c r="AA32" s="12"/>
      <c r="AB32" s="12"/>
      <c r="AC32" s="12"/>
      <c r="AD32" s="12">
        <v>6.6</v>
      </c>
      <c r="AE32" s="12">
        <v>26</v>
      </c>
      <c r="AF32" s="12">
        <v>3200</v>
      </c>
      <c r="AG32" s="12">
        <v>121</v>
      </c>
      <c r="AH32" s="12">
        <v>2420</v>
      </c>
      <c r="AI32" s="12">
        <v>6</v>
      </c>
      <c r="AJ32" s="12">
        <v>66</v>
      </c>
      <c r="AK32" s="12">
        <v>1.3</v>
      </c>
      <c r="AL32" s="12"/>
      <c r="AM32" s="12"/>
      <c r="AN32" s="12"/>
      <c r="AO32" s="12"/>
      <c r="AP32" s="12">
        <v>4.0999999999999996</v>
      </c>
      <c r="AQ32" s="12">
        <v>36.4</v>
      </c>
      <c r="AR32" s="12">
        <v>0.92</v>
      </c>
      <c r="AS32" s="12">
        <v>6.6</v>
      </c>
      <c r="AT32" s="12">
        <v>1.8</v>
      </c>
      <c r="AU32" s="12"/>
      <c r="AV32" s="12"/>
      <c r="AW32" s="12"/>
      <c r="AX32" s="12"/>
      <c r="AY32" s="12"/>
      <c r="AZ32" s="12"/>
      <c r="BA32" s="12"/>
      <c r="BB32" s="12"/>
      <c r="BC32" s="12"/>
      <c r="BD32" s="12"/>
      <c r="BE32" s="12"/>
      <c r="BF32" s="12">
        <v>0.161</v>
      </c>
      <c r="BG32" s="12">
        <v>115</v>
      </c>
      <c r="BH32" s="12">
        <v>0.96</v>
      </c>
      <c r="BI32" s="12">
        <v>1.85</v>
      </c>
      <c r="BJ32" s="12">
        <v>0.24</v>
      </c>
      <c r="BK32" s="12">
        <v>0.95</v>
      </c>
      <c r="BL32" s="12">
        <v>0.21</v>
      </c>
      <c r="BM32" s="12">
        <v>5.7000000000000002E-2</v>
      </c>
      <c r="BN32" s="12">
        <v>0.158</v>
      </c>
      <c r="BO32" s="12"/>
      <c r="BP32" s="12"/>
      <c r="BQ32" s="12">
        <v>3.1E-2</v>
      </c>
      <c r="BR32" s="12">
        <v>7.8E-2</v>
      </c>
      <c r="BS32" s="12"/>
      <c r="BT32" s="12">
        <v>4.5999999999999999E-2</v>
      </c>
      <c r="BU32" s="12"/>
      <c r="BV32" s="12">
        <v>0.188</v>
      </c>
      <c r="BW32" s="12"/>
      <c r="BX32" s="12">
        <v>0.11</v>
      </c>
      <c r="BY32" s="12"/>
      <c r="BZ32" s="12"/>
      <c r="CA32" s="12"/>
      <c r="CB32" s="12"/>
      <c r="CC32" s="12"/>
      <c r="CD32" s="12"/>
      <c r="CE32" s="12"/>
      <c r="CF32" s="12">
        <v>0.2</v>
      </c>
      <c r="CG32" s="12"/>
      <c r="CH32" s="12">
        <v>0.107</v>
      </c>
      <c r="CI32" s="12"/>
      <c r="CJ32" s="12"/>
      <c r="CK32" s="12"/>
      <c r="CL32" s="12"/>
      <c r="CM32" s="12"/>
      <c r="CN32" s="12"/>
      <c r="CO32" s="12"/>
      <c r="CP32" s="12"/>
      <c r="CQ32" s="12"/>
      <c r="CR32" s="12"/>
      <c r="CS32" s="12"/>
      <c r="CT32" s="12"/>
      <c r="CU32" s="12"/>
      <c r="CV32" s="12"/>
    </row>
    <row r="33" spans="1:100">
      <c r="B33" s="7" t="s">
        <v>2058</v>
      </c>
      <c r="C33" s="7" t="s">
        <v>1692</v>
      </c>
      <c r="D33" s="18" t="s">
        <v>2076</v>
      </c>
      <c r="E33" s="8">
        <v>45.34</v>
      </c>
      <c r="F33" s="8">
        <v>0.05</v>
      </c>
      <c r="G33" s="8">
        <v>0.92</v>
      </c>
      <c r="H33" s="8">
        <v>7.05</v>
      </c>
      <c r="J33" s="8">
        <f t="shared" si="3"/>
        <v>6.3435899999999998</v>
      </c>
      <c r="K33" s="8">
        <v>0.1</v>
      </c>
      <c r="L33" s="8">
        <v>45.93</v>
      </c>
      <c r="M33" s="8">
        <v>0.62</v>
      </c>
      <c r="N33" s="8">
        <v>5.1999999999999998E-2</v>
      </c>
      <c r="O33" s="8">
        <v>0.02</v>
      </c>
      <c r="P33" s="8">
        <v>7.0000000000000007E-2</v>
      </c>
      <c r="R33" s="8">
        <f t="shared" si="4"/>
        <v>99.44559000000001</v>
      </c>
      <c r="S33" s="8">
        <f t="shared" si="5"/>
        <v>92.810264026238102</v>
      </c>
      <c r="T33" s="8">
        <f t="shared" si="6"/>
        <v>0.91005217391304338</v>
      </c>
      <c r="U33" s="12"/>
      <c r="V33" s="12"/>
      <c r="W33" s="12"/>
      <c r="X33" s="12"/>
      <c r="Y33" s="12"/>
      <c r="Z33" s="12"/>
      <c r="AA33" s="12"/>
      <c r="AB33" s="12"/>
      <c r="AC33" s="12"/>
      <c r="AD33" s="12">
        <v>6.9</v>
      </c>
      <c r="AE33" s="12">
        <v>26</v>
      </c>
      <c r="AF33" s="12">
        <v>2940</v>
      </c>
      <c r="AG33" s="12">
        <v>108</v>
      </c>
      <c r="AH33" s="12">
        <v>2290</v>
      </c>
      <c r="AI33" s="12">
        <v>5</v>
      </c>
      <c r="AJ33" s="12">
        <v>43</v>
      </c>
      <c r="AK33" s="12">
        <v>0.8</v>
      </c>
      <c r="AL33" s="12"/>
      <c r="AM33" s="12"/>
      <c r="AN33" s="12"/>
      <c r="AO33" s="12"/>
      <c r="AP33" s="12">
        <v>1.7</v>
      </c>
      <c r="AQ33" s="12">
        <v>13.5</v>
      </c>
      <c r="AR33" s="12">
        <v>0.57999999999999996</v>
      </c>
      <c r="AS33" s="12">
        <v>4.2</v>
      </c>
      <c r="AT33" s="12">
        <v>1.4</v>
      </c>
      <c r="AU33" s="12"/>
      <c r="AV33" s="12"/>
      <c r="AW33" s="12"/>
      <c r="AX33" s="12"/>
      <c r="AY33" s="12"/>
      <c r="AZ33" s="12"/>
      <c r="BA33" s="12"/>
      <c r="BB33" s="12"/>
      <c r="BC33" s="12"/>
      <c r="BD33" s="12"/>
      <c r="BE33" s="12"/>
      <c r="BF33" s="12">
        <v>1.9E-2</v>
      </c>
      <c r="BG33" s="12">
        <v>177</v>
      </c>
      <c r="BH33" s="12">
        <v>4.0999999999999996</v>
      </c>
      <c r="BI33" s="12">
        <v>1.74</v>
      </c>
      <c r="BJ33" s="12">
        <v>0.35</v>
      </c>
      <c r="BK33" s="12">
        <v>1.2</v>
      </c>
      <c r="BL33" s="12">
        <v>0.17299999999999999</v>
      </c>
      <c r="BM33" s="12">
        <v>4.1000000000000002E-2</v>
      </c>
      <c r="BN33" s="12">
        <v>9.8000000000000004E-2</v>
      </c>
      <c r="BO33" s="12"/>
      <c r="BP33" s="12"/>
      <c r="BQ33" s="12">
        <v>1.4999999999999999E-2</v>
      </c>
      <c r="BR33" s="12">
        <v>3.6999999999999998E-2</v>
      </c>
      <c r="BS33" s="12"/>
      <c r="BT33" s="12">
        <v>3.7999999999999999E-2</v>
      </c>
      <c r="BU33" s="12"/>
      <c r="BV33" s="12">
        <v>0.11</v>
      </c>
      <c r="BW33" s="12"/>
      <c r="BX33" s="12">
        <v>0.12</v>
      </c>
      <c r="BY33" s="12"/>
      <c r="BZ33" s="12"/>
      <c r="CA33" s="12"/>
      <c r="CB33" s="12"/>
      <c r="CC33" s="12"/>
      <c r="CD33" s="12"/>
      <c r="CE33" s="12"/>
      <c r="CF33" s="12">
        <v>7.0000000000000007E-2</v>
      </c>
      <c r="CG33" s="12">
        <v>0.02</v>
      </c>
      <c r="CH33" s="12">
        <v>6.2E-2</v>
      </c>
      <c r="CI33" s="12">
        <v>6.5000000000000002E-2</v>
      </c>
      <c r="CJ33" s="12"/>
      <c r="CK33" s="12"/>
      <c r="CL33" s="12"/>
      <c r="CM33" s="12"/>
      <c r="CN33" s="12"/>
      <c r="CO33" s="12"/>
      <c r="CP33" s="12"/>
      <c r="CQ33" s="12"/>
      <c r="CR33" s="12"/>
      <c r="CS33" s="12"/>
      <c r="CT33" s="12"/>
      <c r="CU33" s="12"/>
      <c r="CV33" s="12"/>
    </row>
    <row r="34" spans="1:100" s="15" customFormat="1">
      <c r="A34" s="13"/>
      <c r="B34" s="13" t="s">
        <v>2058</v>
      </c>
      <c r="C34" s="13" t="s">
        <v>1692</v>
      </c>
      <c r="D34" s="17" t="s">
        <v>2075</v>
      </c>
      <c r="E34" s="8">
        <v>45.89</v>
      </c>
      <c r="F34" s="8">
        <v>0.14000000000000001</v>
      </c>
      <c r="G34" s="8">
        <v>0.67</v>
      </c>
      <c r="H34" s="8">
        <v>11.95</v>
      </c>
      <c r="I34" s="8"/>
      <c r="J34" s="8">
        <f t="shared" si="3"/>
        <v>10.752610000000001</v>
      </c>
      <c r="K34" s="8">
        <v>0.16</v>
      </c>
      <c r="L34" s="8">
        <v>33.74</v>
      </c>
      <c r="M34" s="8">
        <v>7.66</v>
      </c>
      <c r="N34" s="8">
        <v>0.22</v>
      </c>
      <c r="O34" s="8">
        <v>0.03</v>
      </c>
      <c r="P34" s="8">
        <v>0.03</v>
      </c>
      <c r="Q34" s="8"/>
      <c r="R34" s="8">
        <f t="shared" si="4"/>
        <v>99.29261000000001</v>
      </c>
      <c r="S34" s="8">
        <f t="shared" si="5"/>
        <v>84.835600185713403</v>
      </c>
      <c r="T34" s="8">
        <f t="shared" si="6"/>
        <v>15.438901492537314</v>
      </c>
      <c r="U34" s="12"/>
      <c r="V34" s="12"/>
      <c r="W34" s="12"/>
      <c r="X34" s="12"/>
      <c r="Y34" s="12"/>
      <c r="Z34" s="12"/>
      <c r="AA34" s="12"/>
      <c r="AB34" s="12"/>
      <c r="AC34" s="12"/>
      <c r="AD34" s="12">
        <v>18.3</v>
      </c>
      <c r="AE34" s="12">
        <v>50</v>
      </c>
      <c r="AF34" s="12">
        <v>3860</v>
      </c>
      <c r="AG34" s="12">
        <v>143</v>
      </c>
      <c r="AH34" s="12">
        <v>1550</v>
      </c>
      <c r="AI34" s="12">
        <v>43</v>
      </c>
      <c r="AJ34" s="12">
        <v>67</v>
      </c>
      <c r="AK34" s="12">
        <v>1.2</v>
      </c>
      <c r="AL34" s="12"/>
      <c r="AM34" s="12"/>
      <c r="AN34" s="12"/>
      <c r="AO34" s="12"/>
      <c r="AP34" s="12">
        <v>1.3</v>
      </c>
      <c r="AQ34" s="12">
        <v>104</v>
      </c>
      <c r="AR34" s="12">
        <v>2.73</v>
      </c>
      <c r="AS34" s="12">
        <v>5.57</v>
      </c>
      <c r="AT34" s="12">
        <v>1.28</v>
      </c>
      <c r="AU34" s="12"/>
      <c r="AV34" s="12"/>
      <c r="AW34" s="12"/>
      <c r="AX34" s="12"/>
      <c r="AY34" s="12"/>
      <c r="AZ34" s="12"/>
      <c r="BA34" s="12"/>
      <c r="BB34" s="12"/>
      <c r="BC34" s="12"/>
      <c r="BD34" s="12"/>
      <c r="BE34" s="12"/>
      <c r="BF34" s="12">
        <v>3.1E-2</v>
      </c>
      <c r="BG34" s="12">
        <v>10.7</v>
      </c>
      <c r="BH34" s="12">
        <v>6.99</v>
      </c>
      <c r="BI34" s="12">
        <v>16</v>
      </c>
      <c r="BJ34" s="12">
        <v>2.2599999999999998</v>
      </c>
      <c r="BK34" s="12">
        <v>8.73</v>
      </c>
      <c r="BL34" s="12">
        <v>1.32</v>
      </c>
      <c r="BM34" s="12">
        <v>0.37</v>
      </c>
      <c r="BN34" s="12">
        <v>0.96</v>
      </c>
      <c r="BO34" s="12">
        <v>0.10100000000000001</v>
      </c>
      <c r="BP34" s="12">
        <v>0.62</v>
      </c>
      <c r="BQ34" s="12">
        <v>9.9000000000000005E-2</v>
      </c>
      <c r="BR34" s="12">
        <v>0.2</v>
      </c>
      <c r="BS34" s="12"/>
      <c r="BT34" s="12">
        <v>0.13300000000000001</v>
      </c>
      <c r="BU34" s="12"/>
      <c r="BV34" s="12">
        <v>0.15</v>
      </c>
      <c r="BW34" s="12"/>
      <c r="BX34" s="12">
        <v>7.0000000000000007E-2</v>
      </c>
      <c r="BY34" s="12"/>
      <c r="BZ34" s="12"/>
      <c r="CA34" s="12"/>
      <c r="CB34" s="12"/>
      <c r="CC34" s="12"/>
      <c r="CD34" s="12"/>
      <c r="CE34" s="12"/>
      <c r="CF34" s="12">
        <v>0.3</v>
      </c>
      <c r="CG34" s="12">
        <v>2.1999999999999999E-2</v>
      </c>
      <c r="CH34" s="12">
        <v>0.26500000000000001</v>
      </c>
      <c r="CI34" s="12">
        <v>7.4999999999999997E-2</v>
      </c>
      <c r="CJ34" s="12"/>
      <c r="CK34" s="12"/>
      <c r="CL34" s="12"/>
      <c r="CM34" s="12"/>
      <c r="CN34" s="12"/>
      <c r="CO34" s="12"/>
      <c r="CP34" s="12"/>
      <c r="CQ34" s="12"/>
      <c r="CR34" s="12"/>
      <c r="CS34" s="12"/>
      <c r="CT34" s="12"/>
      <c r="CU34" s="12"/>
      <c r="CV34" s="12"/>
    </row>
    <row r="35" spans="1:100" s="15" customFormat="1">
      <c r="A35" s="13"/>
      <c r="B35" s="13" t="s">
        <v>2058</v>
      </c>
      <c r="C35" s="13" t="s">
        <v>1692</v>
      </c>
      <c r="D35" s="17" t="s">
        <v>2074</v>
      </c>
      <c r="E35" s="8">
        <v>41.81</v>
      </c>
      <c r="F35" s="8">
        <v>7.0000000000000007E-2</v>
      </c>
      <c r="G35" s="8">
        <v>0.26</v>
      </c>
      <c r="H35" s="8">
        <v>9.0500000000000007</v>
      </c>
      <c r="I35" s="8"/>
      <c r="J35" s="8">
        <f t="shared" si="3"/>
        <v>8.1431900000000006</v>
      </c>
      <c r="K35" s="8">
        <v>0.11</v>
      </c>
      <c r="L35" s="8">
        <v>48.61</v>
      </c>
      <c r="M35" s="8">
        <v>0.3</v>
      </c>
      <c r="N35" s="8">
        <v>4.9000000000000002E-2</v>
      </c>
      <c r="O35" s="8">
        <v>0.05</v>
      </c>
      <c r="P35" s="8">
        <v>0.01</v>
      </c>
      <c r="Q35" s="8"/>
      <c r="R35" s="8">
        <f t="shared" si="4"/>
        <v>99.412189999999995</v>
      </c>
      <c r="S35" s="8">
        <f t="shared" si="5"/>
        <v>91.410944357338906</v>
      </c>
      <c r="T35" s="8">
        <f t="shared" si="6"/>
        <v>1.558153846153846</v>
      </c>
      <c r="U35" s="12"/>
      <c r="V35" s="12"/>
      <c r="W35" s="12"/>
      <c r="X35" s="12"/>
      <c r="Y35" s="12"/>
      <c r="Z35" s="12"/>
      <c r="AA35" s="12"/>
      <c r="AB35" s="12"/>
      <c r="AC35" s="12"/>
      <c r="AD35" s="12">
        <v>2.2999999999999998</v>
      </c>
      <c r="AE35" s="12">
        <v>15</v>
      </c>
      <c r="AF35" s="12">
        <v>2310</v>
      </c>
      <c r="AG35" s="12">
        <v>128</v>
      </c>
      <c r="AH35" s="12">
        <v>2750</v>
      </c>
      <c r="AI35" s="12">
        <v>4</v>
      </c>
      <c r="AJ35" s="12">
        <v>62</v>
      </c>
      <c r="AK35" s="12">
        <v>1.1000000000000001</v>
      </c>
      <c r="AL35" s="12"/>
      <c r="AM35" s="12"/>
      <c r="AN35" s="12"/>
      <c r="AO35" s="12"/>
      <c r="AP35" s="12"/>
      <c r="AQ35" s="12">
        <v>21.4</v>
      </c>
      <c r="AR35" s="12"/>
      <c r="AS35" s="12">
        <v>4.8</v>
      </c>
      <c r="AT35" s="12">
        <v>3.2</v>
      </c>
      <c r="AU35" s="12"/>
      <c r="AV35" s="12"/>
      <c r="AW35" s="12"/>
      <c r="AX35" s="12"/>
      <c r="AY35" s="12"/>
      <c r="AZ35" s="12"/>
      <c r="BA35" s="12"/>
      <c r="BB35" s="12"/>
      <c r="BC35" s="12"/>
      <c r="BD35" s="12"/>
      <c r="BE35" s="12"/>
      <c r="BF35" s="12">
        <v>0.35499999999999998</v>
      </c>
      <c r="BG35" s="12">
        <v>15</v>
      </c>
      <c r="BH35" s="12">
        <v>0.57999999999999996</v>
      </c>
      <c r="BI35" s="12">
        <v>1.23</v>
      </c>
      <c r="BJ35" s="12">
        <v>0.13</v>
      </c>
      <c r="BK35" s="12">
        <v>0.46</v>
      </c>
      <c r="BL35" s="12">
        <v>9.6000000000000002E-2</v>
      </c>
      <c r="BM35" s="12">
        <v>0.02</v>
      </c>
      <c r="BN35" s="12">
        <v>6.8000000000000005E-2</v>
      </c>
      <c r="BO35" s="12"/>
      <c r="BP35" s="12">
        <v>0.1</v>
      </c>
      <c r="BQ35" s="12">
        <v>1.4999999999999999E-2</v>
      </c>
      <c r="BR35" s="12">
        <v>3.5999999999999997E-2</v>
      </c>
      <c r="BS35" s="12"/>
      <c r="BT35" s="12">
        <v>3.6999999999999998E-2</v>
      </c>
      <c r="BU35" s="12"/>
      <c r="BV35" s="12">
        <v>0.09</v>
      </c>
      <c r="BW35" s="12"/>
      <c r="BX35" s="12">
        <v>0.08</v>
      </c>
      <c r="BY35" s="12"/>
      <c r="BZ35" s="12"/>
      <c r="CA35" s="12"/>
      <c r="CB35" s="12"/>
      <c r="CC35" s="12"/>
      <c r="CD35" s="12"/>
      <c r="CE35" s="12"/>
      <c r="CF35" s="12">
        <v>0.03</v>
      </c>
      <c r="CG35" s="12"/>
      <c r="CH35" s="12">
        <v>4.9000000000000002E-2</v>
      </c>
      <c r="CI35" s="12">
        <v>1.7999999999999999E-2</v>
      </c>
      <c r="CJ35" s="12"/>
      <c r="CK35" s="12"/>
      <c r="CL35" s="12"/>
      <c r="CM35" s="12"/>
      <c r="CN35" s="12"/>
      <c r="CO35" s="12"/>
      <c r="CP35" s="12"/>
      <c r="CQ35" s="12"/>
      <c r="CR35" s="12"/>
      <c r="CS35" s="12"/>
      <c r="CT35" s="12"/>
      <c r="CU35" s="12"/>
      <c r="CV35" s="12"/>
    </row>
    <row r="36" spans="1:100">
      <c r="B36" s="7" t="s">
        <v>2058</v>
      </c>
      <c r="C36" s="7" t="s">
        <v>1692</v>
      </c>
      <c r="D36" s="18" t="s">
        <v>2073</v>
      </c>
      <c r="E36" s="8">
        <v>44.28</v>
      </c>
      <c r="F36" s="8">
        <v>0.03</v>
      </c>
      <c r="G36" s="8">
        <v>1.22</v>
      </c>
      <c r="H36" s="8">
        <v>7.35</v>
      </c>
      <c r="J36" s="8">
        <f t="shared" si="3"/>
        <v>6.6135299999999999</v>
      </c>
      <c r="K36" s="8">
        <v>0.1</v>
      </c>
      <c r="L36" s="8">
        <v>45.93</v>
      </c>
      <c r="M36" s="8">
        <v>0.81</v>
      </c>
      <c r="N36" s="8">
        <v>5.3999999999999999E-2</v>
      </c>
      <c r="O36" s="8">
        <v>0.01</v>
      </c>
      <c r="R36" s="8">
        <f t="shared" si="4"/>
        <v>99.047529999999995</v>
      </c>
      <c r="S36" s="8">
        <f t="shared" si="5"/>
        <v>92.527180622377898</v>
      </c>
      <c r="T36" s="8">
        <f t="shared" si="6"/>
        <v>0.89657704918032799</v>
      </c>
      <c r="U36" s="12"/>
      <c r="V36" s="12"/>
      <c r="W36" s="12"/>
      <c r="X36" s="12"/>
      <c r="Y36" s="12"/>
      <c r="Z36" s="12"/>
      <c r="AA36" s="12"/>
      <c r="AB36" s="12"/>
      <c r="AC36" s="12"/>
      <c r="AD36" s="12">
        <v>7.4</v>
      </c>
      <c r="AE36" s="12">
        <v>30</v>
      </c>
      <c r="AF36" s="12">
        <v>3040</v>
      </c>
      <c r="AG36" s="12">
        <v>112</v>
      </c>
      <c r="AH36" s="12">
        <v>2310</v>
      </c>
      <c r="AI36" s="12">
        <v>5</v>
      </c>
      <c r="AJ36" s="12">
        <v>45</v>
      </c>
      <c r="AK36" s="12">
        <v>1.1000000000000001</v>
      </c>
      <c r="AL36" s="12"/>
      <c r="AM36" s="12"/>
      <c r="AN36" s="12"/>
      <c r="AO36" s="12"/>
      <c r="AP36" s="12">
        <v>0.63</v>
      </c>
      <c r="AQ36" s="12">
        <v>7</v>
      </c>
      <c r="AR36" s="12">
        <v>0.52</v>
      </c>
      <c r="AS36" s="12">
        <v>4.7</v>
      </c>
      <c r="AT36" s="12">
        <v>1.36</v>
      </c>
      <c r="AU36" s="12"/>
      <c r="AV36" s="12"/>
      <c r="AW36" s="12"/>
      <c r="AX36" s="12"/>
      <c r="AY36" s="12"/>
      <c r="AZ36" s="12"/>
      <c r="BA36" s="12"/>
      <c r="BB36" s="12"/>
      <c r="BC36" s="12"/>
      <c r="BD36" s="12"/>
      <c r="BE36" s="12"/>
      <c r="BF36" s="12">
        <v>0.188</v>
      </c>
      <c r="BG36" s="12">
        <v>5.9</v>
      </c>
      <c r="BH36" s="12">
        <v>0.60599999999999998</v>
      </c>
      <c r="BI36" s="12">
        <v>1.34</v>
      </c>
      <c r="BJ36" s="12">
        <v>0.14000000000000001</v>
      </c>
      <c r="BK36" s="12">
        <v>0.53</v>
      </c>
      <c r="BL36" s="12">
        <v>0.1</v>
      </c>
      <c r="BM36" s="12">
        <v>3.3000000000000002E-2</v>
      </c>
      <c r="BN36" s="12">
        <v>9.8000000000000004E-2</v>
      </c>
      <c r="BO36" s="12"/>
      <c r="BP36" s="12">
        <v>0.123</v>
      </c>
      <c r="BQ36" s="12">
        <v>2.4E-2</v>
      </c>
      <c r="BR36" s="12">
        <v>0.06</v>
      </c>
      <c r="BS36" s="12"/>
      <c r="BT36" s="12">
        <v>0.05</v>
      </c>
      <c r="BU36" s="12"/>
      <c r="BV36" s="12">
        <v>9.7000000000000003E-2</v>
      </c>
      <c r="BW36" s="12"/>
      <c r="BX36" s="12">
        <v>0.10299999999999999</v>
      </c>
      <c r="BY36" s="12"/>
      <c r="BZ36" s="12"/>
      <c r="CA36" s="12"/>
      <c r="CB36" s="12"/>
      <c r="CC36" s="12"/>
      <c r="CD36" s="12"/>
      <c r="CE36" s="12"/>
      <c r="CF36" s="12">
        <v>0.08</v>
      </c>
      <c r="CG36" s="12">
        <v>8.0000000000000002E-3</v>
      </c>
      <c r="CH36" s="12">
        <v>4.2999999999999997E-2</v>
      </c>
      <c r="CI36" s="12"/>
      <c r="CJ36" s="12"/>
      <c r="CK36" s="12"/>
      <c r="CL36" s="12"/>
      <c r="CM36" s="12"/>
      <c r="CN36" s="12"/>
      <c r="CO36" s="12"/>
      <c r="CP36" s="12"/>
      <c r="CQ36" s="12"/>
      <c r="CR36" s="12"/>
      <c r="CS36" s="12"/>
      <c r="CT36" s="12"/>
      <c r="CU36" s="12"/>
      <c r="CV36" s="12"/>
    </row>
    <row r="37" spans="1:100">
      <c r="B37" s="7" t="s">
        <v>2058</v>
      </c>
      <c r="C37" s="7" t="s">
        <v>1692</v>
      </c>
      <c r="D37" s="18" t="s">
        <v>2072</v>
      </c>
      <c r="E37" s="8">
        <v>43.36</v>
      </c>
      <c r="F37" s="8">
        <v>0.02</v>
      </c>
      <c r="G37" s="8">
        <v>1.0900000000000001</v>
      </c>
      <c r="H37" s="8">
        <v>7.58</v>
      </c>
      <c r="J37" s="8">
        <f t="shared" si="3"/>
        <v>6.8204840000000004</v>
      </c>
      <c r="K37" s="8">
        <v>0.09</v>
      </c>
      <c r="L37" s="8">
        <v>47.66</v>
      </c>
      <c r="M37" s="8">
        <v>0.55000000000000004</v>
      </c>
      <c r="N37" s="8">
        <v>6.0999999999999999E-2</v>
      </c>
      <c r="O37" s="8">
        <v>0.02</v>
      </c>
      <c r="P37" s="8">
        <v>0.01</v>
      </c>
      <c r="R37" s="8">
        <f t="shared" si="4"/>
        <v>99.681483999999998</v>
      </c>
      <c r="S37" s="8">
        <f t="shared" si="5"/>
        <v>92.569669313826722</v>
      </c>
      <c r="T37" s="8">
        <f t="shared" si="6"/>
        <v>0.68139449541284403</v>
      </c>
      <c r="U37" s="12"/>
      <c r="V37" s="12"/>
      <c r="W37" s="12"/>
      <c r="X37" s="12"/>
      <c r="Y37" s="12"/>
      <c r="Z37" s="12"/>
      <c r="AA37" s="12"/>
      <c r="AB37" s="12"/>
      <c r="AC37" s="12"/>
      <c r="AD37" s="12">
        <v>5.3</v>
      </c>
      <c r="AE37" s="12">
        <v>21</v>
      </c>
      <c r="AF37" s="12">
        <v>1890</v>
      </c>
      <c r="AG37" s="12">
        <v>142</v>
      </c>
      <c r="AH37" s="12">
        <v>2610</v>
      </c>
      <c r="AI37" s="12">
        <v>18</v>
      </c>
      <c r="AJ37" s="12">
        <v>53</v>
      </c>
      <c r="AK37" s="12">
        <v>1</v>
      </c>
      <c r="AL37" s="12"/>
      <c r="AM37" s="12"/>
      <c r="AN37" s="12"/>
      <c r="AO37" s="12"/>
      <c r="AP37" s="12"/>
      <c r="AQ37" s="12">
        <v>6.2</v>
      </c>
      <c r="AR37" s="12">
        <v>0.7</v>
      </c>
      <c r="AS37" s="12">
        <v>3.3</v>
      </c>
      <c r="AT37" s="12">
        <v>0.79</v>
      </c>
      <c r="AU37" s="12"/>
      <c r="AV37" s="12"/>
      <c r="AW37" s="12"/>
      <c r="AX37" s="12"/>
      <c r="AY37" s="12"/>
      <c r="AZ37" s="12"/>
      <c r="BA37" s="12"/>
      <c r="BB37" s="12"/>
      <c r="BC37" s="12"/>
      <c r="BD37" s="12"/>
      <c r="BE37" s="12"/>
      <c r="BF37" s="12"/>
      <c r="BG37" s="12">
        <v>6.3</v>
      </c>
      <c r="BH37" s="12">
        <v>0.54800000000000004</v>
      </c>
      <c r="BI37" s="12">
        <v>1.4890000000000001</v>
      </c>
      <c r="BJ37" s="12">
        <v>0.16900000000000001</v>
      </c>
      <c r="BK37" s="12">
        <v>0.63</v>
      </c>
      <c r="BL37" s="12">
        <v>0.13600000000000001</v>
      </c>
      <c r="BM37" s="12">
        <v>3.5999999999999997E-2</v>
      </c>
      <c r="BN37" s="12">
        <v>0.11700000000000001</v>
      </c>
      <c r="BO37" s="12">
        <v>2.1000000000000001E-2</v>
      </c>
      <c r="BP37" s="12">
        <v>0.152</v>
      </c>
      <c r="BQ37" s="12">
        <v>3.3000000000000002E-2</v>
      </c>
      <c r="BR37" s="12">
        <v>9.6000000000000002E-2</v>
      </c>
      <c r="BS37" s="12"/>
      <c r="BT37" s="12">
        <v>0.104</v>
      </c>
      <c r="BU37" s="12">
        <v>1.4999999999999999E-2</v>
      </c>
      <c r="BV37" s="12">
        <v>9.6000000000000002E-2</v>
      </c>
      <c r="BW37" s="12"/>
      <c r="BX37" s="12">
        <v>0.17</v>
      </c>
      <c r="BY37" s="12"/>
      <c r="BZ37" s="12"/>
      <c r="CA37" s="12"/>
      <c r="CB37" s="12"/>
      <c r="CC37" s="12"/>
      <c r="CD37" s="12"/>
      <c r="CE37" s="12"/>
      <c r="CF37" s="12">
        <v>0.192</v>
      </c>
      <c r="CG37" s="12"/>
      <c r="CH37" s="12">
        <v>8.8999999999999996E-2</v>
      </c>
      <c r="CI37" s="12"/>
      <c r="CJ37" s="12"/>
      <c r="CK37" s="12"/>
      <c r="CL37" s="12"/>
      <c r="CM37" s="12"/>
      <c r="CN37" s="12"/>
      <c r="CO37" s="12"/>
      <c r="CP37" s="12"/>
      <c r="CQ37" s="12"/>
      <c r="CR37" s="12"/>
      <c r="CS37" s="12"/>
      <c r="CT37" s="12"/>
      <c r="CU37" s="12"/>
      <c r="CV37" s="12"/>
    </row>
    <row r="38" spans="1:100">
      <c r="B38" s="7" t="s">
        <v>2058</v>
      </c>
      <c r="C38" s="7" t="s">
        <v>1692</v>
      </c>
      <c r="D38" s="18" t="s">
        <v>2071</v>
      </c>
      <c r="E38" s="8">
        <v>44.37</v>
      </c>
      <c r="F38" s="8">
        <v>0.08</v>
      </c>
      <c r="G38" s="8">
        <v>2.44</v>
      </c>
      <c r="H38" s="8">
        <v>0.85</v>
      </c>
      <c r="I38" s="8">
        <v>6.42</v>
      </c>
      <c r="J38" s="8">
        <f t="shared" si="3"/>
        <v>7.1848299999999998</v>
      </c>
      <c r="K38" s="8">
        <v>0.09</v>
      </c>
      <c r="L38" s="8">
        <v>42.14</v>
      </c>
      <c r="M38" s="8">
        <v>1.45</v>
      </c>
      <c r="O38" s="8">
        <v>0.08</v>
      </c>
      <c r="R38" s="8">
        <f t="shared" si="4"/>
        <v>97.834829999999997</v>
      </c>
      <c r="S38" s="8">
        <f t="shared" si="5"/>
        <v>91.271576843730955</v>
      </c>
      <c r="T38" s="8">
        <f t="shared" si="6"/>
        <v>0.80249180327868852</v>
      </c>
      <c r="U38" s="12"/>
      <c r="V38" s="12"/>
      <c r="W38" s="12"/>
      <c r="X38" s="12"/>
      <c r="Y38" s="12"/>
      <c r="Z38" s="12"/>
      <c r="AA38" s="12"/>
      <c r="AB38" s="12"/>
      <c r="AC38" s="12"/>
      <c r="AD38" s="12"/>
      <c r="AE38" s="12"/>
      <c r="AF38" s="12"/>
      <c r="AG38" s="12"/>
      <c r="AH38" s="12"/>
      <c r="AI38" s="12"/>
      <c r="AJ38" s="12"/>
      <c r="AK38" s="12"/>
      <c r="AL38" s="12"/>
      <c r="AM38" s="12"/>
      <c r="AN38" s="12"/>
      <c r="AO38" s="12"/>
      <c r="AP38" s="12">
        <v>2.4</v>
      </c>
      <c r="AQ38" s="12">
        <v>15.4</v>
      </c>
      <c r="AR38" s="12">
        <v>0.85</v>
      </c>
      <c r="AS38" s="12">
        <v>4.8</v>
      </c>
      <c r="AT38" s="12">
        <v>1.3</v>
      </c>
      <c r="AU38" s="12"/>
      <c r="AV38" s="12"/>
      <c r="AW38" s="12"/>
      <c r="AX38" s="12"/>
      <c r="AY38" s="12"/>
      <c r="AZ38" s="12"/>
      <c r="BA38" s="12"/>
      <c r="BB38" s="12"/>
      <c r="BC38" s="12"/>
      <c r="BD38" s="12"/>
      <c r="BE38" s="12"/>
      <c r="BF38" s="12">
        <v>8.9999999999999993E-3</v>
      </c>
      <c r="BG38" s="12">
        <v>20</v>
      </c>
      <c r="BH38" s="12">
        <v>0.71</v>
      </c>
      <c r="BI38" s="12">
        <v>1.57</v>
      </c>
      <c r="BJ38" s="12">
        <v>0.18</v>
      </c>
      <c r="BK38" s="12">
        <v>0.73</v>
      </c>
      <c r="BL38" s="12">
        <v>0.151</v>
      </c>
      <c r="BM38" s="12">
        <v>3.9E-2</v>
      </c>
      <c r="BN38" s="12">
        <v>0.122</v>
      </c>
      <c r="BO38" s="12">
        <v>2.3E-2</v>
      </c>
      <c r="BP38" s="12">
        <v>0.13900000000000001</v>
      </c>
      <c r="BQ38" s="12">
        <v>3.2000000000000001E-2</v>
      </c>
      <c r="BR38" s="12">
        <v>0.09</v>
      </c>
      <c r="BS38" s="12"/>
      <c r="BT38" s="12">
        <v>0.108</v>
      </c>
      <c r="BU38" s="12"/>
      <c r="BV38" s="12">
        <v>0.11600000000000001</v>
      </c>
      <c r="BW38" s="12"/>
      <c r="BX38" s="12"/>
      <c r="BY38" s="12"/>
      <c r="BZ38" s="12"/>
      <c r="CA38" s="12"/>
      <c r="CB38" s="12"/>
      <c r="CC38" s="12"/>
      <c r="CD38" s="12"/>
      <c r="CE38" s="12"/>
      <c r="CF38" s="12">
        <v>1.5</v>
      </c>
      <c r="CG38" s="12"/>
      <c r="CH38" s="12">
        <v>0.08</v>
      </c>
      <c r="CI38" s="12">
        <v>2.7E-2</v>
      </c>
      <c r="CJ38" s="12"/>
      <c r="CK38" s="12"/>
      <c r="CL38" s="12"/>
      <c r="CM38" s="12"/>
      <c r="CN38" s="12"/>
      <c r="CO38" s="12"/>
      <c r="CP38" s="12"/>
      <c r="CQ38" s="12"/>
      <c r="CR38" s="12"/>
      <c r="CS38" s="12"/>
      <c r="CT38" s="12"/>
      <c r="CU38" s="12"/>
      <c r="CV38" s="12"/>
    </row>
    <row r="40" spans="1:100">
      <c r="A40" s="7" t="s">
        <v>2070</v>
      </c>
      <c r="B40" s="7" t="s">
        <v>2058</v>
      </c>
      <c r="C40" s="7" t="s">
        <v>1692</v>
      </c>
      <c r="D40" s="18" t="s">
        <v>2069</v>
      </c>
      <c r="E40" s="8">
        <v>43.59</v>
      </c>
      <c r="F40" s="8">
        <v>0.03</v>
      </c>
      <c r="G40" s="8">
        <v>1.27</v>
      </c>
      <c r="I40" s="8">
        <v>5.71</v>
      </c>
      <c r="J40" s="8">
        <f>I40+H40*0.8998</f>
        <v>5.71</v>
      </c>
      <c r="K40" s="8">
        <v>7.0000000000000007E-2</v>
      </c>
      <c r="L40" s="8">
        <v>48.39</v>
      </c>
      <c r="M40" s="8">
        <v>0.21</v>
      </c>
      <c r="O40" s="8">
        <v>7.0000000000000007E-2</v>
      </c>
      <c r="R40" s="8">
        <f>SUM(J40:P40,E40:G40)</f>
        <v>99.34</v>
      </c>
      <c r="S40" s="8">
        <f>100*(L40/40.3)/((L40/40.3)+(J40/71.85))</f>
        <v>93.79236401398515</v>
      </c>
      <c r="T40" s="8">
        <f>1.3504*M40/G40</f>
        <v>0.22329448818897638</v>
      </c>
      <c r="U40" s="12"/>
      <c r="V40" s="12"/>
      <c r="W40" s="12"/>
      <c r="X40" s="12"/>
      <c r="Y40" s="12"/>
      <c r="Z40" s="12"/>
      <c r="AA40" s="12"/>
      <c r="AB40" s="12"/>
      <c r="AC40" s="12"/>
      <c r="AD40" s="12">
        <v>6.4</v>
      </c>
      <c r="AE40" s="12"/>
      <c r="AF40" s="12">
        <v>2970</v>
      </c>
      <c r="AG40" s="12"/>
      <c r="AH40" s="12">
        <v>2450</v>
      </c>
      <c r="AI40" s="12"/>
      <c r="AJ40" s="12"/>
      <c r="AK40" s="12"/>
      <c r="AL40" s="12"/>
      <c r="AM40" s="12"/>
      <c r="AN40" s="12"/>
      <c r="AO40" s="12"/>
      <c r="AP40" s="12">
        <v>1.5</v>
      </c>
      <c r="AQ40" s="12">
        <v>6.4</v>
      </c>
      <c r="AR40" s="12">
        <v>0.54</v>
      </c>
      <c r="AS40" s="12">
        <v>3.6</v>
      </c>
      <c r="AT40" s="12">
        <v>0.9</v>
      </c>
      <c r="AU40" s="12"/>
      <c r="AV40" s="12"/>
      <c r="AW40" s="12"/>
      <c r="AX40" s="12"/>
      <c r="AY40" s="12"/>
      <c r="AZ40" s="12"/>
      <c r="BA40" s="12"/>
      <c r="BB40" s="12"/>
      <c r="BC40" s="12"/>
      <c r="BD40" s="12"/>
      <c r="BE40" s="12"/>
      <c r="BF40" s="12">
        <v>0.32700000000000001</v>
      </c>
      <c r="BG40" s="12">
        <v>38</v>
      </c>
      <c r="BH40" s="12">
        <v>0.42</v>
      </c>
      <c r="BI40" s="12">
        <v>0.74</v>
      </c>
      <c r="BJ40" s="12">
        <v>8.6999999999999994E-2</v>
      </c>
      <c r="BK40" s="12">
        <v>0.31</v>
      </c>
      <c r="BL40" s="12">
        <v>6.3E-2</v>
      </c>
      <c r="BM40" s="12">
        <v>2.3E-2</v>
      </c>
      <c r="BN40" s="12">
        <v>0.08</v>
      </c>
      <c r="BO40" s="12"/>
      <c r="BP40" s="12"/>
      <c r="BQ40" s="12">
        <v>2.4E-2</v>
      </c>
      <c r="BR40" s="12">
        <v>6.2E-2</v>
      </c>
      <c r="BS40" s="12"/>
      <c r="BT40" s="12">
        <v>5.6000000000000001E-2</v>
      </c>
      <c r="BU40" s="12"/>
      <c r="BV40" s="12">
        <v>0.10199999999999999</v>
      </c>
      <c r="BW40" s="12"/>
      <c r="BX40" s="12">
        <v>0.17</v>
      </c>
      <c r="BY40" s="12"/>
      <c r="BZ40" s="12"/>
      <c r="CA40" s="12"/>
      <c r="CB40" s="12"/>
      <c r="CC40" s="12"/>
      <c r="CD40" s="12"/>
      <c r="CE40" s="12"/>
      <c r="CF40" s="12">
        <v>0.1</v>
      </c>
      <c r="CG40" s="12">
        <v>0.01</v>
      </c>
      <c r="CH40" s="12">
        <v>4.2999999999999997E-2</v>
      </c>
      <c r="CI40" s="12">
        <v>2.4E-2</v>
      </c>
      <c r="CJ40" s="12"/>
      <c r="CK40" s="12"/>
      <c r="CL40" s="12"/>
      <c r="CM40" s="12"/>
      <c r="CN40" s="12"/>
      <c r="CO40" s="12"/>
      <c r="CP40" s="12"/>
      <c r="CQ40" s="12"/>
      <c r="CR40" s="12"/>
      <c r="CS40" s="12"/>
      <c r="CT40" s="12"/>
      <c r="CU40" s="12"/>
      <c r="CV40" s="12"/>
    </row>
    <row r="41" spans="1:100">
      <c r="D41" s="18"/>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row>
    <row r="42" spans="1:100" s="15" customFormat="1">
      <c r="A42" s="7" t="s">
        <v>809</v>
      </c>
      <c r="B42" s="13" t="s">
        <v>2068</v>
      </c>
      <c r="C42" s="13" t="s">
        <v>1692</v>
      </c>
      <c r="D42" s="17" t="s">
        <v>808</v>
      </c>
      <c r="E42" s="8">
        <v>40.6</v>
      </c>
      <c r="F42" s="8">
        <v>0.02</v>
      </c>
      <c r="G42" s="8">
        <v>0.11</v>
      </c>
      <c r="H42" s="8"/>
      <c r="I42" s="8">
        <v>12.47</v>
      </c>
      <c r="J42" s="8">
        <f t="shared" ref="J42:J48" si="7">I42+H42*0.8998</f>
        <v>12.47</v>
      </c>
      <c r="K42" s="8">
        <v>0.15</v>
      </c>
      <c r="L42" s="8">
        <v>46.06</v>
      </c>
      <c r="M42" s="8">
        <v>0.66</v>
      </c>
      <c r="N42" s="8">
        <v>5.2999999999999999E-2</v>
      </c>
      <c r="O42" s="8"/>
      <c r="P42" s="8"/>
      <c r="Q42" s="8"/>
      <c r="R42" s="8">
        <f t="shared" ref="R42:R48" si="8">SUM(J42:P42,E42:G42)</f>
        <v>100.12299999999999</v>
      </c>
      <c r="S42" s="8">
        <f t="shared" ref="S42:S48" si="9">100*(L42/40.3)/((L42/40.3)+(J42/71.85))</f>
        <v>86.816701784282699</v>
      </c>
      <c r="T42" s="8">
        <f t="shared" ref="T42:T48" si="10">1.3504*M42/G42</f>
        <v>8.1024000000000012</v>
      </c>
      <c r="U42" s="12"/>
      <c r="V42" s="12"/>
      <c r="W42" s="12"/>
      <c r="X42" s="12"/>
      <c r="Y42" s="12"/>
      <c r="Z42" s="12"/>
      <c r="AA42" s="12"/>
      <c r="AB42" s="12"/>
      <c r="AC42" s="12"/>
      <c r="AD42" s="12">
        <v>4.9000000000000004</v>
      </c>
      <c r="AE42" s="12">
        <v>11</v>
      </c>
      <c r="AF42" s="12">
        <v>940</v>
      </c>
      <c r="AG42" s="12">
        <v>180</v>
      </c>
      <c r="AH42" s="12">
        <v>3770</v>
      </c>
      <c r="AI42" s="12">
        <v>19</v>
      </c>
      <c r="AJ42" s="12">
        <v>89</v>
      </c>
      <c r="AK42" s="12">
        <v>0.4</v>
      </c>
      <c r="AL42" s="12"/>
      <c r="AM42" s="12"/>
      <c r="AN42" s="12"/>
      <c r="AO42" s="12"/>
      <c r="AP42" s="12">
        <v>0.3</v>
      </c>
      <c r="AQ42" s="12">
        <v>10.8</v>
      </c>
      <c r="AR42" s="12">
        <v>0.5</v>
      </c>
      <c r="AS42" s="12">
        <v>1.3</v>
      </c>
      <c r="AT42" s="12">
        <v>0.7</v>
      </c>
      <c r="AU42" s="12"/>
      <c r="AV42" s="12"/>
      <c r="AW42" s="12"/>
      <c r="AX42" s="12"/>
      <c r="AY42" s="12"/>
      <c r="AZ42" s="12"/>
      <c r="BA42" s="12"/>
      <c r="BB42" s="12"/>
      <c r="BC42" s="12"/>
      <c r="BD42" s="12"/>
      <c r="BE42" s="12"/>
      <c r="BF42" s="12">
        <v>5.0000000000000001E-3</v>
      </c>
      <c r="BG42" s="12">
        <v>4.3</v>
      </c>
      <c r="BH42" s="12">
        <v>0.39</v>
      </c>
      <c r="BI42" s="12">
        <v>1.3</v>
      </c>
      <c r="BJ42" s="12">
        <v>0.17299999999999999</v>
      </c>
      <c r="BK42" s="12">
        <v>0.77</v>
      </c>
      <c r="BL42" s="12">
        <v>0.16900000000000001</v>
      </c>
      <c r="BM42" s="12">
        <v>4.4999999999999998E-2</v>
      </c>
      <c r="BN42" s="12">
        <v>0.13200000000000001</v>
      </c>
      <c r="BO42" s="12">
        <v>1.7000000000000001E-2</v>
      </c>
      <c r="BP42" s="12">
        <v>0.114</v>
      </c>
      <c r="BQ42" s="12">
        <v>1.9E-2</v>
      </c>
      <c r="BR42" s="12">
        <v>0.04</v>
      </c>
      <c r="BS42" s="12"/>
      <c r="BT42" s="12">
        <v>3.4000000000000002E-2</v>
      </c>
      <c r="BU42" s="12"/>
      <c r="BV42" s="12">
        <v>2.9000000000000001E-2</v>
      </c>
      <c r="BW42" s="12"/>
      <c r="BX42" s="12">
        <v>7.0000000000000007E-2</v>
      </c>
      <c r="BY42" s="12"/>
      <c r="BZ42" s="12"/>
      <c r="CA42" s="12"/>
      <c r="CB42" s="12"/>
      <c r="CC42" s="12"/>
      <c r="CD42" s="12"/>
      <c r="CE42" s="12"/>
      <c r="CF42" s="12">
        <v>0.17</v>
      </c>
      <c r="CG42" s="12"/>
      <c r="CH42" s="12">
        <v>0.03</v>
      </c>
      <c r="CI42" s="12"/>
      <c r="CJ42" s="12"/>
      <c r="CK42" s="12"/>
      <c r="CL42" s="12"/>
      <c r="CM42" s="12"/>
      <c r="CN42" s="12"/>
      <c r="CO42" s="12"/>
      <c r="CP42" s="12"/>
      <c r="CQ42" s="12"/>
      <c r="CR42" s="12"/>
      <c r="CS42" s="12"/>
      <c r="CT42" s="12"/>
      <c r="CU42" s="12"/>
      <c r="CV42" s="12"/>
    </row>
    <row r="43" spans="1:100" s="15" customFormat="1">
      <c r="A43" s="13"/>
      <c r="B43" s="13" t="s">
        <v>2068</v>
      </c>
      <c r="C43" s="13" t="s">
        <v>1692</v>
      </c>
      <c r="D43" s="13" t="s">
        <v>807</v>
      </c>
      <c r="E43" s="8">
        <v>44.01</v>
      </c>
      <c r="F43" s="8">
        <v>0.01</v>
      </c>
      <c r="G43" s="8">
        <v>0.39</v>
      </c>
      <c r="H43" s="8"/>
      <c r="I43" s="8">
        <v>5.97</v>
      </c>
      <c r="J43" s="8">
        <f t="shared" si="7"/>
        <v>5.97</v>
      </c>
      <c r="K43" s="8">
        <v>0.08</v>
      </c>
      <c r="L43" s="8">
        <v>49.12</v>
      </c>
      <c r="M43" s="8">
        <v>0.11</v>
      </c>
      <c r="N43" s="8">
        <v>2.5000000000000001E-2</v>
      </c>
      <c r="O43" s="8">
        <v>0.03</v>
      </c>
      <c r="P43" s="8">
        <v>0.01</v>
      </c>
      <c r="Q43" s="8"/>
      <c r="R43" s="8">
        <f t="shared" si="8"/>
        <v>99.754999999999995</v>
      </c>
      <c r="S43" s="8">
        <f t="shared" si="9"/>
        <v>93.618043944833005</v>
      </c>
      <c r="T43" s="8">
        <f t="shared" si="10"/>
        <v>0.38088205128205127</v>
      </c>
      <c r="U43" s="12"/>
      <c r="V43" s="12"/>
      <c r="W43" s="12"/>
      <c r="X43" s="12"/>
      <c r="Y43" s="12"/>
      <c r="Z43" s="12"/>
      <c r="AA43" s="12"/>
      <c r="AB43" s="12"/>
      <c r="AC43" s="12"/>
      <c r="AD43" s="12">
        <v>4.0999999999999996</v>
      </c>
      <c r="AE43" s="12">
        <v>16</v>
      </c>
      <c r="AF43" s="12">
        <v>2500</v>
      </c>
      <c r="AG43" s="12">
        <v>112</v>
      </c>
      <c r="AH43" s="12">
        <v>2480</v>
      </c>
      <c r="AI43" s="12">
        <v>2</v>
      </c>
      <c r="AJ43" s="12">
        <v>39</v>
      </c>
      <c r="AK43" s="12">
        <v>0.3</v>
      </c>
      <c r="AL43" s="12"/>
      <c r="AM43" s="12"/>
      <c r="AN43" s="12"/>
      <c r="AO43" s="12"/>
      <c r="AP43" s="12">
        <v>5</v>
      </c>
      <c r="AQ43" s="12">
        <v>17</v>
      </c>
      <c r="AR43" s="12">
        <v>0.39</v>
      </c>
      <c r="AS43" s="12">
        <v>1</v>
      </c>
      <c r="AT43" s="12">
        <v>1.5</v>
      </c>
      <c r="AU43" s="12"/>
      <c r="AV43" s="12"/>
      <c r="AW43" s="12"/>
      <c r="AX43" s="12"/>
      <c r="AY43" s="12"/>
      <c r="AZ43" s="12"/>
      <c r="BA43" s="12"/>
      <c r="BB43" s="12"/>
      <c r="BC43" s="12"/>
      <c r="BD43" s="12"/>
      <c r="BE43" s="12"/>
      <c r="BF43" s="12">
        <v>8.9999999999999993E-3</v>
      </c>
      <c r="BG43" s="12">
        <v>118</v>
      </c>
      <c r="BH43" s="12">
        <v>8.15</v>
      </c>
      <c r="BI43" s="12">
        <v>10.91</v>
      </c>
      <c r="BJ43" s="12">
        <v>0.79800000000000004</v>
      </c>
      <c r="BK43" s="12">
        <v>2.11</v>
      </c>
      <c r="BL43" s="12">
        <v>0.20699999999999999</v>
      </c>
      <c r="BM43" s="12">
        <v>4.5999999999999999E-2</v>
      </c>
      <c r="BN43" s="12"/>
      <c r="BO43" s="12"/>
      <c r="BP43" s="12"/>
      <c r="BQ43" s="12">
        <v>1.7999999999999999E-2</v>
      </c>
      <c r="BR43" s="12">
        <v>4.1000000000000002E-2</v>
      </c>
      <c r="BS43" s="12"/>
      <c r="BT43" s="12">
        <v>0.04</v>
      </c>
      <c r="BU43" s="12"/>
      <c r="BV43" s="12">
        <v>0.04</v>
      </c>
      <c r="BW43" s="12"/>
      <c r="BX43" s="12">
        <v>0.08</v>
      </c>
      <c r="BY43" s="12"/>
      <c r="BZ43" s="12"/>
      <c r="CA43" s="12"/>
      <c r="CB43" s="12"/>
      <c r="CC43" s="12"/>
      <c r="CD43" s="12"/>
      <c r="CE43" s="12"/>
      <c r="CF43" s="12">
        <v>1.46</v>
      </c>
      <c r="CG43" s="12"/>
      <c r="CH43" s="12">
        <v>1.56</v>
      </c>
      <c r="CI43" s="12">
        <v>5.5E-2</v>
      </c>
      <c r="CJ43" s="12"/>
      <c r="CK43" s="12"/>
      <c r="CL43" s="12"/>
      <c r="CM43" s="12"/>
      <c r="CN43" s="12"/>
      <c r="CO43" s="12"/>
      <c r="CP43" s="12"/>
      <c r="CQ43" s="12"/>
      <c r="CR43" s="12"/>
      <c r="CS43" s="12"/>
      <c r="CT43" s="12"/>
      <c r="CU43" s="12"/>
      <c r="CV43" s="12"/>
    </row>
    <row r="44" spans="1:100" s="15" customFormat="1">
      <c r="A44" s="13"/>
      <c r="B44" s="13" t="s">
        <v>2068</v>
      </c>
      <c r="C44" s="13" t="s">
        <v>1692</v>
      </c>
      <c r="D44" s="13" t="s">
        <v>806</v>
      </c>
      <c r="E44" s="8">
        <v>41.3</v>
      </c>
      <c r="F44" s="8"/>
      <c r="G44" s="8">
        <v>0.1</v>
      </c>
      <c r="H44" s="8"/>
      <c r="I44" s="8">
        <v>6.26</v>
      </c>
      <c r="J44" s="8">
        <f t="shared" si="7"/>
        <v>6.26</v>
      </c>
      <c r="K44" s="8">
        <v>0.08</v>
      </c>
      <c r="L44" s="8">
        <v>51.88</v>
      </c>
      <c r="M44" s="8">
        <v>0.16</v>
      </c>
      <c r="N44" s="8">
        <v>3.2000000000000001E-2</v>
      </c>
      <c r="O44" s="8">
        <v>0.02</v>
      </c>
      <c r="P44" s="8">
        <v>0.05</v>
      </c>
      <c r="Q44" s="8"/>
      <c r="R44" s="8">
        <f t="shared" si="8"/>
        <v>99.881999999999977</v>
      </c>
      <c r="S44" s="8">
        <f t="shared" si="9"/>
        <v>93.661127437776642</v>
      </c>
      <c r="T44" s="8">
        <f t="shared" si="10"/>
        <v>2.1606399999999999</v>
      </c>
      <c r="U44" s="12"/>
      <c r="V44" s="12"/>
      <c r="W44" s="12"/>
      <c r="X44" s="12"/>
      <c r="Y44" s="12"/>
      <c r="Z44" s="12"/>
      <c r="AA44" s="12"/>
      <c r="AB44" s="12"/>
      <c r="AC44" s="12"/>
      <c r="AD44" s="12">
        <v>1.6</v>
      </c>
      <c r="AE44" s="12">
        <v>7</v>
      </c>
      <c r="AF44" s="12">
        <v>1890</v>
      </c>
      <c r="AG44" s="12">
        <v>128</v>
      </c>
      <c r="AH44" s="12">
        <v>2810</v>
      </c>
      <c r="AI44" s="12"/>
      <c r="AJ44" s="12">
        <v>40</v>
      </c>
      <c r="AK44" s="12">
        <v>0.2</v>
      </c>
      <c r="AL44" s="12"/>
      <c r="AM44" s="12"/>
      <c r="AN44" s="12"/>
      <c r="AO44" s="12"/>
      <c r="AP44" s="12">
        <v>0.9</v>
      </c>
      <c r="AQ44" s="12">
        <v>6.8</v>
      </c>
      <c r="AR44" s="12">
        <v>0.3</v>
      </c>
      <c r="AS44" s="12">
        <v>0.9</v>
      </c>
      <c r="AT44" s="12">
        <v>1.2</v>
      </c>
      <c r="AU44" s="12"/>
      <c r="AV44" s="12"/>
      <c r="AW44" s="12"/>
      <c r="AX44" s="12"/>
      <c r="AY44" s="12"/>
      <c r="AZ44" s="12"/>
      <c r="BA44" s="12"/>
      <c r="BB44" s="12"/>
      <c r="BC44" s="12"/>
      <c r="BD44" s="12"/>
      <c r="BE44" s="12"/>
      <c r="BF44" s="12">
        <v>1.2E-2</v>
      </c>
      <c r="BG44" s="12">
        <v>7</v>
      </c>
      <c r="BH44" s="12">
        <v>0.13</v>
      </c>
      <c r="BI44" s="12">
        <v>0.47</v>
      </c>
      <c r="BJ44" s="12">
        <v>5.6000000000000001E-2</v>
      </c>
      <c r="BK44" s="12">
        <v>0.2</v>
      </c>
      <c r="BL44" s="12">
        <v>4.1000000000000002E-2</v>
      </c>
      <c r="BM44" s="12">
        <v>1.2E-2</v>
      </c>
      <c r="BN44" s="12">
        <v>3.7999999999999999E-2</v>
      </c>
      <c r="BO44" s="12">
        <v>2.4E-2</v>
      </c>
      <c r="BP44" s="12">
        <v>0.191</v>
      </c>
      <c r="BQ44" s="12">
        <v>8.0000000000000002E-3</v>
      </c>
      <c r="BR44" s="12"/>
      <c r="BS44" s="12"/>
      <c r="BT44" s="12"/>
      <c r="BU44" s="12"/>
      <c r="BV44" s="12">
        <v>5.8000000000000003E-2</v>
      </c>
      <c r="BW44" s="12"/>
      <c r="BX44" s="12">
        <v>0.13900000000000001</v>
      </c>
      <c r="BY44" s="12"/>
      <c r="BZ44" s="12"/>
      <c r="CA44" s="12"/>
      <c r="CB44" s="12"/>
      <c r="CC44" s="12"/>
      <c r="CD44" s="12"/>
      <c r="CE44" s="12"/>
      <c r="CF44" s="12">
        <v>0.112</v>
      </c>
      <c r="CG44" s="12"/>
      <c r="CH44" s="12">
        <v>9.8000000000000004E-2</v>
      </c>
      <c r="CI44" s="12"/>
      <c r="CJ44" s="12"/>
      <c r="CK44" s="12"/>
      <c r="CL44" s="12"/>
      <c r="CM44" s="12"/>
      <c r="CN44" s="12"/>
      <c r="CO44" s="12"/>
      <c r="CP44" s="12"/>
      <c r="CQ44" s="12"/>
      <c r="CR44" s="12"/>
      <c r="CS44" s="12"/>
      <c r="CT44" s="12"/>
      <c r="CU44" s="12"/>
      <c r="CV44" s="12"/>
    </row>
    <row r="45" spans="1:100" s="15" customFormat="1">
      <c r="A45" s="13"/>
      <c r="B45" s="13" t="s">
        <v>2068</v>
      </c>
      <c r="C45" s="13" t="s">
        <v>1692</v>
      </c>
      <c r="D45" s="13" t="s">
        <v>805</v>
      </c>
      <c r="E45" s="8">
        <v>41.79</v>
      </c>
      <c r="F45" s="8">
        <v>0.02</v>
      </c>
      <c r="G45" s="8">
        <v>0.09</v>
      </c>
      <c r="H45" s="8"/>
      <c r="I45" s="8">
        <v>5.87</v>
      </c>
      <c r="J45" s="8">
        <f t="shared" si="7"/>
        <v>5.87</v>
      </c>
      <c r="K45" s="8">
        <v>0.09</v>
      </c>
      <c r="L45" s="8">
        <v>51.65</v>
      </c>
      <c r="M45" s="8">
        <v>0.57999999999999996</v>
      </c>
      <c r="N45" s="8">
        <v>5.3999999999999999E-2</v>
      </c>
      <c r="O45" s="8"/>
      <c r="P45" s="8">
        <v>0.01</v>
      </c>
      <c r="Q45" s="8"/>
      <c r="R45" s="8">
        <f t="shared" si="8"/>
        <v>100.154</v>
      </c>
      <c r="S45" s="8">
        <f t="shared" si="9"/>
        <v>94.007493388093835</v>
      </c>
      <c r="T45" s="8">
        <f t="shared" si="10"/>
        <v>8.702577777777778</v>
      </c>
      <c r="U45" s="12"/>
      <c r="V45" s="12"/>
      <c r="W45" s="12"/>
      <c r="X45" s="12"/>
      <c r="Y45" s="12"/>
      <c r="Z45" s="12"/>
      <c r="AA45" s="12"/>
      <c r="AB45" s="12"/>
      <c r="AC45" s="12"/>
      <c r="AD45" s="12">
        <v>1.7</v>
      </c>
      <c r="AE45" s="12">
        <v>7</v>
      </c>
      <c r="AF45" s="12">
        <v>1290</v>
      </c>
      <c r="AG45" s="12">
        <v>120</v>
      </c>
      <c r="AH45" s="12">
        <v>2890</v>
      </c>
      <c r="AI45" s="12">
        <v>2</v>
      </c>
      <c r="AJ45" s="12">
        <v>44</v>
      </c>
      <c r="AK45" s="12">
        <v>0.2</v>
      </c>
      <c r="AL45" s="12"/>
      <c r="AM45" s="12"/>
      <c r="AN45" s="12"/>
      <c r="AO45" s="12"/>
      <c r="AP45" s="12">
        <v>0.2</v>
      </c>
      <c r="AQ45" s="12">
        <v>9.9</v>
      </c>
      <c r="AR45" s="12">
        <v>0.68</v>
      </c>
      <c r="AS45" s="12">
        <v>7.9</v>
      </c>
      <c r="AT45" s="12">
        <v>1.1000000000000001</v>
      </c>
      <c r="AU45" s="12"/>
      <c r="AV45" s="12"/>
      <c r="AW45" s="12"/>
      <c r="AX45" s="12"/>
      <c r="AY45" s="12"/>
      <c r="AZ45" s="12"/>
      <c r="BA45" s="12"/>
      <c r="BB45" s="12"/>
      <c r="BC45" s="12"/>
      <c r="BD45" s="12"/>
      <c r="BE45" s="12"/>
      <c r="BF45" s="12">
        <v>7.0000000000000001E-3</v>
      </c>
      <c r="BG45" s="12">
        <v>3.2</v>
      </c>
      <c r="BH45" s="12">
        <v>0.4</v>
      </c>
      <c r="BI45" s="12">
        <v>1.35</v>
      </c>
      <c r="BJ45" s="12">
        <v>0.2</v>
      </c>
      <c r="BK45" s="12">
        <v>0.89</v>
      </c>
      <c r="BL45" s="12">
        <v>0.21</v>
      </c>
      <c r="BM45" s="12">
        <v>6.3E-2</v>
      </c>
      <c r="BN45" s="12">
        <v>0.16</v>
      </c>
      <c r="BO45" s="12">
        <v>0.105</v>
      </c>
      <c r="BP45" s="12"/>
      <c r="BQ45" s="12">
        <v>0.03</v>
      </c>
      <c r="BR45" s="12">
        <v>5.8000000000000003E-2</v>
      </c>
      <c r="BS45" s="12"/>
      <c r="BT45" s="12">
        <v>4.2999999999999997E-2</v>
      </c>
      <c r="BU45" s="12"/>
      <c r="BV45" s="12">
        <v>7.5999999999999998E-2</v>
      </c>
      <c r="BW45" s="12"/>
      <c r="BX45" s="12">
        <v>0.08</v>
      </c>
      <c r="BY45" s="12"/>
      <c r="BZ45" s="12"/>
      <c r="CA45" s="12"/>
      <c r="CB45" s="12"/>
      <c r="CC45" s="12"/>
      <c r="CD45" s="12"/>
      <c r="CE45" s="12"/>
      <c r="CF45" s="12">
        <v>0.18</v>
      </c>
      <c r="CG45" s="12"/>
      <c r="CH45" s="12">
        <v>2.1999999999999999E-2</v>
      </c>
      <c r="CI45" s="12">
        <v>0.01</v>
      </c>
      <c r="CJ45" s="12"/>
      <c r="CK45" s="12"/>
      <c r="CL45" s="12"/>
      <c r="CM45" s="12"/>
      <c r="CN45" s="12"/>
      <c r="CO45" s="12"/>
      <c r="CP45" s="12"/>
      <c r="CQ45" s="12"/>
      <c r="CR45" s="12"/>
      <c r="CS45" s="12"/>
      <c r="CT45" s="12"/>
      <c r="CU45" s="12"/>
      <c r="CV45" s="12"/>
    </row>
    <row r="46" spans="1:100" s="15" customFormat="1">
      <c r="A46" s="13"/>
      <c r="B46" s="13" t="s">
        <v>2068</v>
      </c>
      <c r="C46" s="13" t="s">
        <v>1692</v>
      </c>
      <c r="D46" s="13" t="s">
        <v>804</v>
      </c>
      <c r="E46" s="8">
        <v>41.35</v>
      </c>
      <c r="F46" s="8">
        <v>0.05</v>
      </c>
      <c r="G46" s="8">
        <v>0.17</v>
      </c>
      <c r="H46" s="8"/>
      <c r="I46" s="8">
        <v>8.52</v>
      </c>
      <c r="J46" s="8">
        <f t="shared" si="7"/>
        <v>8.52</v>
      </c>
      <c r="K46" s="8">
        <v>0.16</v>
      </c>
      <c r="L46" s="8">
        <v>48.2</v>
      </c>
      <c r="M46" s="8">
        <v>1.36</v>
      </c>
      <c r="N46" s="8">
        <v>6.9000000000000006E-2</v>
      </c>
      <c r="O46" s="8"/>
      <c r="P46" s="8">
        <v>0.18</v>
      </c>
      <c r="Q46" s="8"/>
      <c r="R46" s="8">
        <f t="shared" si="8"/>
        <v>100.059</v>
      </c>
      <c r="S46" s="8">
        <f t="shared" si="9"/>
        <v>90.979806784453871</v>
      </c>
      <c r="T46" s="8">
        <f t="shared" si="10"/>
        <v>10.8032</v>
      </c>
      <c r="U46" s="12"/>
      <c r="V46" s="12"/>
      <c r="W46" s="12"/>
      <c r="X46" s="12"/>
      <c r="Y46" s="12"/>
      <c r="Z46" s="12"/>
      <c r="AA46" s="12"/>
      <c r="AB46" s="12"/>
      <c r="AC46" s="12"/>
      <c r="AD46" s="12">
        <v>2.9</v>
      </c>
      <c r="AE46" s="12">
        <v>14</v>
      </c>
      <c r="AF46" s="12">
        <v>2420</v>
      </c>
      <c r="AG46" s="12">
        <v>121</v>
      </c>
      <c r="AH46" s="12">
        <v>2540</v>
      </c>
      <c r="AI46" s="12"/>
      <c r="AJ46" s="12">
        <v>90</v>
      </c>
      <c r="AK46" s="12">
        <v>0.6</v>
      </c>
      <c r="AL46" s="12"/>
      <c r="AM46" s="12"/>
      <c r="AN46" s="12"/>
      <c r="AO46" s="12"/>
      <c r="AP46" s="12">
        <v>0.4</v>
      </c>
      <c r="AQ46" s="12">
        <v>32.700000000000003</v>
      </c>
      <c r="AR46" s="12">
        <v>3.1</v>
      </c>
      <c r="AS46" s="12">
        <v>13.4</v>
      </c>
      <c r="AT46" s="12">
        <v>1.8</v>
      </c>
      <c r="AU46" s="12"/>
      <c r="AV46" s="12"/>
      <c r="AW46" s="12"/>
      <c r="AX46" s="12"/>
      <c r="AY46" s="12"/>
      <c r="AZ46" s="12"/>
      <c r="BA46" s="12"/>
      <c r="BB46" s="12"/>
      <c r="BC46" s="12"/>
      <c r="BD46" s="12"/>
      <c r="BE46" s="12"/>
      <c r="BF46" s="12">
        <v>7.0000000000000001E-3</v>
      </c>
      <c r="BG46" s="12">
        <v>6.2</v>
      </c>
      <c r="BH46" s="12">
        <v>3.45</v>
      </c>
      <c r="BI46" s="12">
        <v>10.1</v>
      </c>
      <c r="BJ46" s="12">
        <v>1.51</v>
      </c>
      <c r="BK46" s="12">
        <v>6.91</v>
      </c>
      <c r="BL46" s="12">
        <v>1.31</v>
      </c>
      <c r="BM46" s="12">
        <v>0.35</v>
      </c>
      <c r="BN46" s="12">
        <v>0.87</v>
      </c>
      <c r="BO46" s="12">
        <v>8.0000000000000002E-3</v>
      </c>
      <c r="BP46" s="12"/>
      <c r="BQ46" s="12">
        <v>8.5000000000000006E-2</v>
      </c>
      <c r="BR46" s="12">
        <v>0.13200000000000001</v>
      </c>
      <c r="BS46" s="12"/>
      <c r="BT46" s="12">
        <v>6.5000000000000002E-2</v>
      </c>
      <c r="BU46" s="12"/>
      <c r="BV46" s="12">
        <v>0.13500000000000001</v>
      </c>
      <c r="BW46" s="12"/>
      <c r="BX46" s="12">
        <v>0.05</v>
      </c>
      <c r="BY46" s="12"/>
      <c r="BZ46" s="12"/>
      <c r="CA46" s="12"/>
      <c r="CB46" s="12"/>
      <c r="CC46" s="12"/>
      <c r="CD46" s="12"/>
      <c r="CE46" s="12"/>
      <c r="CF46" s="12">
        <v>0.17</v>
      </c>
      <c r="CG46" s="12">
        <v>5.6000000000000001E-2</v>
      </c>
      <c r="CH46" s="12">
        <v>4.5999999999999999E-2</v>
      </c>
      <c r="CI46" s="12"/>
      <c r="CJ46" s="12"/>
      <c r="CK46" s="12"/>
      <c r="CL46" s="12"/>
      <c r="CM46" s="12"/>
      <c r="CN46" s="12"/>
      <c r="CO46" s="12"/>
      <c r="CP46" s="12"/>
      <c r="CQ46" s="12"/>
      <c r="CR46" s="12"/>
      <c r="CS46" s="12"/>
      <c r="CT46" s="12"/>
      <c r="CU46" s="12"/>
      <c r="CV46" s="12"/>
    </row>
    <row r="47" spans="1:100" s="15" customFormat="1">
      <c r="A47" s="13"/>
      <c r="B47" s="13" t="s">
        <v>2068</v>
      </c>
      <c r="C47" s="13" t="s">
        <v>1692</v>
      </c>
      <c r="D47" s="13" t="s">
        <v>803</v>
      </c>
      <c r="E47" s="8">
        <v>41.03</v>
      </c>
      <c r="F47" s="8">
        <v>0.05</v>
      </c>
      <c r="G47" s="8">
        <v>0.22</v>
      </c>
      <c r="H47" s="8"/>
      <c r="I47" s="8">
        <v>8.85</v>
      </c>
      <c r="J47" s="8">
        <f t="shared" si="7"/>
        <v>8.85</v>
      </c>
      <c r="K47" s="8">
        <v>0.11</v>
      </c>
      <c r="L47" s="8">
        <v>49.69</v>
      </c>
      <c r="M47" s="8">
        <v>0.28000000000000003</v>
      </c>
      <c r="N47" s="8">
        <v>1.6E-2</v>
      </c>
      <c r="O47" s="8">
        <v>0.01</v>
      </c>
      <c r="P47" s="8"/>
      <c r="Q47" s="8"/>
      <c r="R47" s="8">
        <f t="shared" si="8"/>
        <v>100.25599999999999</v>
      </c>
      <c r="S47" s="8">
        <f t="shared" si="9"/>
        <v>90.917602173633199</v>
      </c>
      <c r="T47" s="8">
        <f t="shared" si="10"/>
        <v>1.7186909090909093</v>
      </c>
      <c r="U47" s="12"/>
      <c r="V47" s="12"/>
      <c r="W47" s="12"/>
      <c r="X47" s="12"/>
      <c r="Y47" s="12"/>
      <c r="Z47" s="12"/>
      <c r="AA47" s="12"/>
      <c r="AB47" s="12"/>
      <c r="AC47" s="12"/>
      <c r="AD47" s="12">
        <v>3.3</v>
      </c>
      <c r="AE47" s="12">
        <v>6</v>
      </c>
      <c r="AF47" s="12">
        <v>640</v>
      </c>
      <c r="AG47" s="12">
        <v>200</v>
      </c>
      <c r="AH47" s="12">
        <v>3930</v>
      </c>
      <c r="AI47" s="12">
        <v>10</v>
      </c>
      <c r="AJ47" s="12">
        <v>64</v>
      </c>
      <c r="AK47" s="12">
        <v>0.5</v>
      </c>
      <c r="AL47" s="12"/>
      <c r="AM47" s="12"/>
      <c r="AN47" s="12"/>
      <c r="AO47" s="12"/>
      <c r="AP47" s="12">
        <v>1.3</v>
      </c>
      <c r="AQ47" s="12">
        <v>43.8</v>
      </c>
      <c r="AR47" s="12">
        <v>0.47</v>
      </c>
      <c r="AS47" s="12">
        <v>4.0999999999999996</v>
      </c>
      <c r="AT47" s="12">
        <v>2.5</v>
      </c>
      <c r="AU47" s="12"/>
      <c r="AV47" s="12"/>
      <c r="AW47" s="12"/>
      <c r="AX47" s="12"/>
      <c r="AY47" s="12"/>
      <c r="AZ47" s="12"/>
      <c r="BA47" s="12"/>
      <c r="BB47" s="12"/>
      <c r="BC47" s="12"/>
      <c r="BD47" s="12"/>
      <c r="BE47" s="12"/>
      <c r="BF47" s="12">
        <v>1.4999999999999999E-2</v>
      </c>
      <c r="BG47" s="12">
        <v>29</v>
      </c>
      <c r="BH47" s="12">
        <v>1.0900000000000001</v>
      </c>
      <c r="BI47" s="12">
        <v>1.9</v>
      </c>
      <c r="BJ47" s="12">
        <v>0.19</v>
      </c>
      <c r="BK47" s="12">
        <v>0.64</v>
      </c>
      <c r="BL47" s="12">
        <v>9.9000000000000005E-2</v>
      </c>
      <c r="BM47" s="12">
        <v>2.3E-2</v>
      </c>
      <c r="BN47" s="12">
        <v>6.0999999999999999E-2</v>
      </c>
      <c r="BO47" s="12"/>
      <c r="BP47" s="12"/>
      <c r="BQ47" s="12">
        <v>1.2999999999999999E-2</v>
      </c>
      <c r="BR47" s="12">
        <v>3.5999999999999997E-2</v>
      </c>
      <c r="BS47" s="12"/>
      <c r="BT47" s="12"/>
      <c r="BU47" s="12"/>
      <c r="BV47" s="12">
        <v>7.8E-2</v>
      </c>
      <c r="BW47" s="12"/>
      <c r="BX47" s="12">
        <v>0.06</v>
      </c>
      <c r="BY47" s="12"/>
      <c r="BZ47" s="12"/>
      <c r="CA47" s="12"/>
      <c r="CB47" s="12"/>
      <c r="CC47" s="12"/>
      <c r="CD47" s="12"/>
      <c r="CE47" s="12"/>
      <c r="CF47" s="12">
        <v>1.6</v>
      </c>
      <c r="CG47" s="12">
        <v>0.108</v>
      </c>
      <c r="CH47" s="12">
        <v>2.1999999999999999E-2</v>
      </c>
      <c r="CI47" s="12"/>
      <c r="CJ47" s="12"/>
      <c r="CK47" s="12"/>
      <c r="CL47" s="12"/>
      <c r="CM47" s="12"/>
      <c r="CN47" s="12"/>
      <c r="CO47" s="12"/>
      <c r="CP47" s="12"/>
      <c r="CQ47" s="12"/>
      <c r="CR47" s="12"/>
      <c r="CS47" s="12"/>
      <c r="CT47" s="12"/>
      <c r="CU47" s="12"/>
      <c r="CV47" s="12"/>
    </row>
    <row r="48" spans="1:100" s="15" customFormat="1">
      <c r="A48" s="13"/>
      <c r="B48" s="13" t="s">
        <v>2068</v>
      </c>
      <c r="C48" s="13" t="s">
        <v>1692</v>
      </c>
      <c r="D48" s="13" t="s">
        <v>802</v>
      </c>
      <c r="E48" s="8">
        <v>41.47</v>
      </c>
      <c r="F48" s="8">
        <v>0.03</v>
      </c>
      <c r="G48" s="8">
        <v>0.12</v>
      </c>
      <c r="H48" s="8"/>
      <c r="I48" s="8">
        <v>6.72</v>
      </c>
      <c r="J48" s="8">
        <f t="shared" si="7"/>
        <v>6.72</v>
      </c>
      <c r="K48" s="8">
        <v>0.1</v>
      </c>
      <c r="L48" s="8">
        <v>50.98</v>
      </c>
      <c r="M48" s="8">
        <v>0.48</v>
      </c>
      <c r="N48" s="8">
        <v>3.4000000000000002E-2</v>
      </c>
      <c r="O48" s="8">
        <v>0.01</v>
      </c>
      <c r="P48" s="8">
        <v>0.01</v>
      </c>
      <c r="Q48" s="8"/>
      <c r="R48" s="8">
        <f t="shared" si="8"/>
        <v>99.953999999999994</v>
      </c>
      <c r="S48" s="8">
        <f t="shared" si="9"/>
        <v>93.115539987630058</v>
      </c>
      <c r="T48" s="8">
        <f t="shared" si="10"/>
        <v>5.4016000000000002</v>
      </c>
      <c r="U48" s="12"/>
      <c r="V48" s="12"/>
      <c r="W48" s="12"/>
      <c r="X48" s="12"/>
      <c r="Y48" s="12"/>
      <c r="Z48" s="12"/>
      <c r="AA48" s="12"/>
      <c r="AB48" s="12"/>
      <c r="AC48" s="12"/>
      <c r="AD48" s="12">
        <v>2.1</v>
      </c>
      <c r="AE48" s="12">
        <v>8</v>
      </c>
      <c r="AF48" s="12">
        <v>2020</v>
      </c>
      <c r="AG48" s="12">
        <v>123</v>
      </c>
      <c r="AH48" s="12">
        <v>2790</v>
      </c>
      <c r="AI48" s="12">
        <v>4</v>
      </c>
      <c r="AJ48" s="12">
        <v>55</v>
      </c>
      <c r="AK48" s="12">
        <v>0.6</v>
      </c>
      <c r="AL48" s="12"/>
      <c r="AM48" s="12"/>
      <c r="AN48" s="12"/>
      <c r="AO48" s="12"/>
      <c r="AP48" s="12">
        <v>1.2</v>
      </c>
      <c r="AQ48" s="12">
        <v>12.8</v>
      </c>
      <c r="AR48" s="12">
        <v>0.81</v>
      </c>
      <c r="AS48" s="12">
        <v>6.1</v>
      </c>
      <c r="AT48" s="12">
        <v>1.2</v>
      </c>
      <c r="AU48" s="12"/>
      <c r="AV48" s="12"/>
      <c r="AW48" s="12"/>
      <c r="AX48" s="12"/>
      <c r="AY48" s="12"/>
      <c r="AZ48" s="12"/>
      <c r="BA48" s="12"/>
      <c r="BB48" s="12"/>
      <c r="BC48" s="12"/>
      <c r="BD48" s="12"/>
      <c r="BE48" s="12"/>
      <c r="BF48" s="12">
        <v>8.0000000000000002E-3</v>
      </c>
      <c r="BG48" s="12">
        <v>17.3</v>
      </c>
      <c r="BH48" s="12">
        <v>0.43</v>
      </c>
      <c r="BI48" s="12">
        <v>1.72</v>
      </c>
      <c r="BJ48" s="12">
        <v>0.25</v>
      </c>
      <c r="BK48" s="12">
        <v>1.1200000000000001</v>
      </c>
      <c r="BL48" s="12">
        <v>0.27</v>
      </c>
      <c r="BM48" s="12">
        <v>7.9799999999999996E-2</v>
      </c>
      <c r="BN48" s="12">
        <v>0.21</v>
      </c>
      <c r="BO48" s="12"/>
      <c r="BP48" s="12"/>
      <c r="BQ48" s="12">
        <v>3.4000000000000002E-2</v>
      </c>
      <c r="BR48" s="12">
        <v>7.8E-2</v>
      </c>
      <c r="BS48" s="12"/>
      <c r="BT48" s="12">
        <v>4.8000000000000001E-2</v>
      </c>
      <c r="BU48" s="12"/>
      <c r="BV48" s="12">
        <v>9.0999999999999998E-2</v>
      </c>
      <c r="BW48" s="12"/>
      <c r="BX48" s="12">
        <v>7.0000000000000007E-2</v>
      </c>
      <c r="BY48" s="12"/>
      <c r="BZ48" s="12"/>
      <c r="CA48" s="12"/>
      <c r="CB48" s="12"/>
      <c r="CC48" s="12"/>
      <c r="CD48" s="12"/>
      <c r="CE48" s="12"/>
      <c r="CF48" s="12">
        <v>0.84099999999999997</v>
      </c>
      <c r="CG48" s="12">
        <v>2.1000000000000001E-2</v>
      </c>
      <c r="CH48" s="12"/>
      <c r="CI48" s="12"/>
      <c r="CJ48" s="12"/>
      <c r="CK48" s="12"/>
      <c r="CL48" s="12"/>
      <c r="CM48" s="12"/>
      <c r="CN48" s="12"/>
      <c r="CO48" s="12"/>
      <c r="CP48" s="12"/>
      <c r="CQ48" s="12"/>
      <c r="CR48" s="12"/>
      <c r="CS48" s="12"/>
      <c r="CT48" s="12"/>
      <c r="CU48" s="12"/>
      <c r="CV48" s="12"/>
    </row>
    <row r="49" spans="1:100" s="15" customFormat="1">
      <c r="A49" s="13"/>
      <c r="B49" s="13"/>
      <c r="C49" s="13"/>
      <c r="D49" s="13"/>
      <c r="E49" s="8"/>
      <c r="F49" s="8"/>
      <c r="G49" s="8"/>
      <c r="H49" s="8"/>
      <c r="I49" s="8"/>
      <c r="J49" s="8"/>
      <c r="K49" s="8"/>
      <c r="L49" s="8"/>
      <c r="M49" s="8"/>
      <c r="N49" s="8"/>
      <c r="O49" s="8"/>
      <c r="P49" s="8"/>
      <c r="Q49" s="8"/>
      <c r="R49" s="8"/>
      <c r="S49" s="8"/>
      <c r="T49" s="8"/>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row>
    <row r="50" spans="1:100">
      <c r="A50" s="7" t="s">
        <v>2067</v>
      </c>
      <c r="B50" s="7" t="s">
        <v>1498</v>
      </c>
      <c r="C50" s="7" t="s">
        <v>1692</v>
      </c>
      <c r="D50" s="7" t="s">
        <v>2066</v>
      </c>
      <c r="E50" s="8">
        <v>47.5</v>
      </c>
      <c r="F50" s="8">
        <v>0.03</v>
      </c>
      <c r="G50" s="8">
        <v>1.52</v>
      </c>
      <c r="I50" s="8">
        <v>5.63</v>
      </c>
      <c r="J50" s="8">
        <v>5.63</v>
      </c>
      <c r="K50" s="8">
        <v>0.09</v>
      </c>
      <c r="L50" s="8">
        <v>42.1</v>
      </c>
      <c r="M50" s="8">
        <v>0.73</v>
      </c>
      <c r="N50" s="8">
        <v>0.123</v>
      </c>
      <c r="O50" s="8">
        <v>0.08</v>
      </c>
      <c r="P50" s="8">
        <v>0.02</v>
      </c>
      <c r="R50" s="8">
        <f>SUM(J50:P50,E50:G50)</f>
        <v>97.822999999999993</v>
      </c>
      <c r="S50" s="8">
        <f>100*(L50/40.3)/((L50/40.3)+(J50/71.85))</f>
        <v>93.022608582269243</v>
      </c>
      <c r="T50" s="8">
        <f>1.3504*M50/G50</f>
        <v>0.64854736842105265</v>
      </c>
      <c r="U50" s="12"/>
      <c r="V50" s="12"/>
      <c r="W50" s="12"/>
      <c r="X50" s="12">
        <v>292</v>
      </c>
      <c r="Y50" s="12"/>
      <c r="Z50" s="12"/>
      <c r="AA50" s="12">
        <v>68</v>
      </c>
      <c r="AB50" s="12"/>
      <c r="AC50" s="12">
        <f>__TiO2*5995</f>
        <v>179.85</v>
      </c>
      <c r="AD50" s="12">
        <v>7.8</v>
      </c>
      <c r="AE50" s="12"/>
      <c r="AF50" s="12">
        <v>3690</v>
      </c>
      <c r="AG50" s="12">
        <v>92</v>
      </c>
      <c r="AH50" s="12">
        <v>2060</v>
      </c>
      <c r="AI50" s="12"/>
      <c r="AJ50" s="12">
        <v>34</v>
      </c>
      <c r="AK50" s="12"/>
      <c r="AL50" s="12">
        <v>0.55000000000000004</v>
      </c>
      <c r="AM50" s="12"/>
      <c r="AN50" s="12"/>
      <c r="AO50" s="12"/>
      <c r="AP50" s="12"/>
      <c r="AQ50" s="12"/>
      <c r="AR50" s="12"/>
      <c r="AS50" s="12"/>
      <c r="AT50" s="12"/>
      <c r="AU50" s="12"/>
      <c r="AV50" s="12"/>
      <c r="AW50" s="12"/>
      <c r="AX50" s="12"/>
      <c r="AY50" s="12">
        <v>3.6</v>
      </c>
      <c r="AZ50" s="12">
        <v>67</v>
      </c>
      <c r="BA50" s="12"/>
      <c r="BB50" s="12"/>
      <c r="BC50" s="12">
        <v>9.1</v>
      </c>
      <c r="BD50" s="12"/>
      <c r="BE50" s="12"/>
      <c r="BF50" s="12"/>
      <c r="BG50" s="12"/>
      <c r="BH50" s="12">
        <v>2.93</v>
      </c>
      <c r="BI50" s="12">
        <v>7</v>
      </c>
      <c r="BJ50" s="12"/>
      <c r="BK50" s="12"/>
      <c r="BL50" s="12">
        <v>0.42899999999999999</v>
      </c>
      <c r="BM50" s="12">
        <v>0.125</v>
      </c>
      <c r="BN50" s="12"/>
      <c r="BO50" s="12"/>
      <c r="BP50" s="12"/>
      <c r="BQ50" s="12"/>
      <c r="BR50" s="12"/>
      <c r="BS50" s="12"/>
      <c r="BT50" s="12"/>
      <c r="BU50" s="12">
        <v>8.9999999999999993E-3</v>
      </c>
      <c r="BV50" s="12">
        <v>0.2</v>
      </c>
      <c r="BW50" s="12"/>
      <c r="BX50" s="12"/>
      <c r="BY50" s="12">
        <v>2.1999999999999999E-2</v>
      </c>
      <c r="BZ50" s="12">
        <v>4.5</v>
      </c>
      <c r="CA50" s="12">
        <v>5.7</v>
      </c>
      <c r="CB50" s="12"/>
      <c r="CC50" s="12">
        <v>0.49</v>
      </c>
      <c r="CD50" s="12"/>
      <c r="CE50" s="12">
        <v>4.4000000000000004</v>
      </c>
      <c r="CF50" s="12"/>
      <c r="CG50" s="12">
        <v>3.4</v>
      </c>
      <c r="CH50" s="12">
        <v>0.41</v>
      </c>
      <c r="CI50" s="12"/>
      <c r="CJ50" s="12"/>
      <c r="CK50" s="12"/>
      <c r="CL50" s="12">
        <v>1438.8</v>
      </c>
      <c r="CM50" s="12"/>
      <c r="CN50" s="12">
        <v>6.6888589743589744E-2</v>
      </c>
      <c r="CO50" s="12"/>
      <c r="CP50" s="12">
        <v>23.057692307692307</v>
      </c>
      <c r="CQ50" s="12"/>
      <c r="CR50" s="12">
        <v>2.145</v>
      </c>
      <c r="CS50" s="12">
        <v>1.7912621359223302</v>
      </c>
      <c r="CT50" s="12">
        <f>(L50*0.60317)/(E50*0.4672)</f>
        <v>1.1442617609949532</v>
      </c>
      <c r="CU50" s="12">
        <f>100-(SUM(E50:G50,J50:P50))</f>
        <v>2.1769999999999925</v>
      </c>
      <c r="CV50" s="12"/>
    </row>
    <row r="51" spans="1:100">
      <c r="A51" s="7" t="s">
        <v>2065</v>
      </c>
      <c r="B51" s="7" t="s">
        <v>1498</v>
      </c>
      <c r="C51" s="7" t="s">
        <v>1692</v>
      </c>
      <c r="D51" s="7" t="s">
        <v>2064</v>
      </c>
      <c r="E51" s="8">
        <v>47.49</v>
      </c>
      <c r="F51" s="8">
        <v>0.03</v>
      </c>
      <c r="G51" s="8">
        <v>2.4500000000000002</v>
      </c>
      <c r="I51" s="8">
        <v>6.14</v>
      </c>
      <c r="J51" s="8">
        <v>6.14</v>
      </c>
      <c r="K51" s="8">
        <v>0.12</v>
      </c>
      <c r="L51" s="8">
        <v>38.840000000000003</v>
      </c>
      <c r="M51" s="8">
        <v>1.36</v>
      </c>
      <c r="N51" s="8">
        <v>0.16500000000000001</v>
      </c>
      <c r="O51" s="8">
        <v>0.16</v>
      </c>
      <c r="P51" s="8">
        <v>0.03</v>
      </c>
      <c r="R51" s="8">
        <v>96.784999999999997</v>
      </c>
      <c r="S51" s="8">
        <f>100*(L51/40.3)/((L51/40.3)+(J51/71.85))</f>
        <v>91.855359409314261</v>
      </c>
      <c r="T51" s="8">
        <f>1.3504*M51/G51</f>
        <v>0.74960979591836741</v>
      </c>
      <c r="U51" s="12"/>
      <c r="V51" s="12"/>
      <c r="W51" s="12"/>
      <c r="X51" s="12">
        <v>274</v>
      </c>
      <c r="Y51" s="12"/>
      <c r="Z51" s="12"/>
      <c r="AA51" s="12">
        <v>85</v>
      </c>
      <c r="AB51" s="12"/>
      <c r="AC51" s="12">
        <f>__TiO2*5995</f>
        <v>179.85</v>
      </c>
      <c r="AD51" s="12">
        <v>11.7</v>
      </c>
      <c r="AE51" s="12"/>
      <c r="AF51" s="12">
        <v>4100</v>
      </c>
      <c r="AG51" s="12">
        <v>84</v>
      </c>
      <c r="AH51" s="12">
        <v>1680</v>
      </c>
      <c r="AI51" s="12"/>
      <c r="AJ51" s="12">
        <v>22</v>
      </c>
      <c r="AK51" s="12"/>
      <c r="AL51" s="12">
        <v>0.9</v>
      </c>
      <c r="AM51" s="12"/>
      <c r="AN51" s="12"/>
      <c r="AO51" s="12"/>
      <c r="AP51" s="12"/>
      <c r="AQ51" s="12"/>
      <c r="AR51" s="12"/>
      <c r="AS51" s="12"/>
      <c r="AT51" s="12"/>
      <c r="AU51" s="12"/>
      <c r="AV51" s="12"/>
      <c r="AW51" s="12"/>
      <c r="AX51" s="12">
        <v>2.8</v>
      </c>
      <c r="AY51" s="12">
        <v>2.7</v>
      </c>
      <c r="AZ51" s="12">
        <v>29</v>
      </c>
      <c r="BA51" s="12">
        <v>3</v>
      </c>
      <c r="BB51" s="12"/>
      <c r="BC51" s="12"/>
      <c r="BD51" s="12">
        <v>3</v>
      </c>
      <c r="BE51" s="12"/>
      <c r="BF51" s="12"/>
      <c r="BG51" s="12"/>
      <c r="BH51" s="12">
        <v>2.0499999999999998</v>
      </c>
      <c r="BI51" s="12">
        <v>5.6</v>
      </c>
      <c r="BJ51" s="12"/>
      <c r="BK51" s="12"/>
      <c r="BL51" s="12">
        <v>0.45600000000000002</v>
      </c>
      <c r="BM51" s="12">
        <v>0.14499999999999999</v>
      </c>
      <c r="BN51" s="12"/>
      <c r="BO51" s="12"/>
      <c r="BP51" s="12"/>
      <c r="BQ51" s="12"/>
      <c r="BR51" s="12"/>
      <c r="BS51" s="12"/>
      <c r="BT51" s="12"/>
      <c r="BU51" s="12">
        <v>2.1000000000000001E-2</v>
      </c>
      <c r="BV51" s="12">
        <v>0.24</v>
      </c>
      <c r="BW51" s="12"/>
      <c r="BX51" s="12"/>
      <c r="BY51" s="12">
        <v>0.19400000000000001</v>
      </c>
      <c r="BZ51" s="12">
        <v>1.6</v>
      </c>
      <c r="CA51" s="12">
        <v>1.8</v>
      </c>
      <c r="CB51" s="12"/>
      <c r="CC51" s="12">
        <v>0.47</v>
      </c>
      <c r="CD51" s="12"/>
      <c r="CE51" s="12">
        <v>12</v>
      </c>
      <c r="CF51" s="12"/>
      <c r="CG51" s="12">
        <v>2.4</v>
      </c>
      <c r="CH51" s="12">
        <v>0.3</v>
      </c>
      <c r="CI51" s="12"/>
      <c r="CJ51" s="12"/>
      <c r="CK51" s="12"/>
      <c r="CL51" s="12">
        <v>1240.344827586207</v>
      </c>
      <c r="CM51" s="12"/>
      <c r="CN51" s="12">
        <v>8.3076239316239323E-2</v>
      </c>
      <c r="CO51" s="12"/>
      <c r="CP51" s="12">
        <v>15.371794871794872</v>
      </c>
      <c r="CQ51" s="12"/>
      <c r="CR51" s="12">
        <v>1.9</v>
      </c>
      <c r="CS51" s="12">
        <v>2.4404761904761907</v>
      </c>
      <c r="CT51" s="12">
        <f>(L51*0.60317)/(E51*0.4672)</f>
        <v>1.0558785086694533</v>
      </c>
      <c r="CU51" s="12">
        <f>100-(SUM(E51:G51,J51:P51))</f>
        <v>3.2149999999999892</v>
      </c>
      <c r="CV51" s="12"/>
    </row>
    <row r="52" spans="1:100">
      <c r="A52" s="7" t="s">
        <v>2063</v>
      </c>
      <c r="B52" s="7" t="s">
        <v>1498</v>
      </c>
      <c r="C52" s="7" t="s">
        <v>1692</v>
      </c>
      <c r="D52" s="7" t="s">
        <v>2062</v>
      </c>
      <c r="E52" s="8">
        <v>45.06</v>
      </c>
      <c r="F52" s="8">
        <v>0.05</v>
      </c>
      <c r="G52" s="8">
        <v>1.25</v>
      </c>
      <c r="I52" s="8">
        <v>6.57</v>
      </c>
      <c r="J52" s="8">
        <v>6.57</v>
      </c>
      <c r="K52" s="8">
        <v>0.1</v>
      </c>
      <c r="L52" s="8">
        <v>42.59</v>
      </c>
      <c r="M52" s="8">
        <v>0.82</v>
      </c>
      <c r="N52" s="8">
        <v>0.161</v>
      </c>
      <c r="O52" s="8">
        <v>0.14000000000000001</v>
      </c>
      <c r="P52" s="8">
        <v>0.03</v>
      </c>
      <c r="R52" s="8">
        <v>96.771000000000001</v>
      </c>
      <c r="S52" s="8">
        <f>100*(L52/40.3)/((L52/40.3)+(J52/71.85))</f>
        <v>92.036633093849758</v>
      </c>
      <c r="T52" s="8">
        <f>1.3504*M52/G52</f>
        <v>0.88586239999999994</v>
      </c>
      <c r="U52" s="12"/>
      <c r="V52" s="12"/>
      <c r="W52" s="12"/>
      <c r="X52" s="12">
        <v>320</v>
      </c>
      <c r="Y52" s="12"/>
      <c r="Z52" s="12"/>
      <c r="AA52" s="12">
        <v>72</v>
      </c>
      <c r="AB52" s="12"/>
      <c r="AC52" s="12">
        <f>__TiO2*5995</f>
        <v>299.75</v>
      </c>
      <c r="AD52" s="12">
        <v>4.5599999999999996</v>
      </c>
      <c r="AE52" s="12"/>
      <c r="AF52" s="12">
        <v>1970</v>
      </c>
      <c r="AG52" s="12">
        <v>106</v>
      </c>
      <c r="AH52" s="12">
        <v>2380</v>
      </c>
      <c r="AI52" s="12"/>
      <c r="AJ52" s="12">
        <v>30</v>
      </c>
      <c r="AK52" s="12"/>
      <c r="AL52" s="12">
        <v>0.73</v>
      </c>
      <c r="AM52" s="12"/>
      <c r="AN52" s="12"/>
      <c r="AO52" s="12"/>
      <c r="AP52" s="12"/>
      <c r="AQ52" s="12"/>
      <c r="AR52" s="12"/>
      <c r="AS52" s="12"/>
      <c r="AT52" s="12"/>
      <c r="AU52" s="12"/>
      <c r="AV52" s="12"/>
      <c r="AW52" s="12"/>
      <c r="AX52" s="12">
        <v>10.4</v>
      </c>
      <c r="AY52" s="12">
        <v>3.4</v>
      </c>
      <c r="AZ52" s="12"/>
      <c r="BA52" s="12">
        <v>2</v>
      </c>
      <c r="BB52" s="12"/>
      <c r="BC52" s="12"/>
      <c r="BD52" s="12">
        <v>5</v>
      </c>
      <c r="BE52" s="12"/>
      <c r="BF52" s="12"/>
      <c r="BG52" s="12"/>
      <c r="BH52" s="12">
        <v>1.52</v>
      </c>
      <c r="BI52" s="12">
        <v>3.5</v>
      </c>
      <c r="BJ52" s="12"/>
      <c r="BK52" s="12"/>
      <c r="BL52" s="12">
        <v>0.27200000000000002</v>
      </c>
      <c r="BM52" s="12">
        <v>8.7999999999999995E-2</v>
      </c>
      <c r="BN52" s="12"/>
      <c r="BO52" s="12"/>
      <c r="BP52" s="12"/>
      <c r="BQ52" s="12"/>
      <c r="BR52" s="12"/>
      <c r="BS52" s="12"/>
      <c r="BT52" s="12"/>
      <c r="BU52" s="12">
        <v>8.0000000000000002E-3</v>
      </c>
      <c r="BV52" s="12">
        <v>0.22</v>
      </c>
      <c r="BW52" s="12"/>
      <c r="BX52" s="12"/>
      <c r="BY52" s="12">
        <v>0.13700000000000001</v>
      </c>
      <c r="BZ52" s="12">
        <v>10.8</v>
      </c>
      <c r="CA52" s="12">
        <v>11.8</v>
      </c>
      <c r="CB52" s="12"/>
      <c r="CC52" s="12">
        <v>1.69</v>
      </c>
      <c r="CD52" s="12"/>
      <c r="CE52" s="12">
        <v>22</v>
      </c>
      <c r="CF52" s="12"/>
      <c r="CG52" s="12">
        <v>5</v>
      </c>
      <c r="CH52" s="12">
        <v>0.31</v>
      </c>
      <c r="CI52" s="12"/>
      <c r="CJ52" s="12"/>
      <c r="CK52" s="12"/>
      <c r="CL52" s="12">
        <v>3406.25</v>
      </c>
      <c r="CM52" s="12"/>
      <c r="CN52" s="12">
        <v>0.12852061403508772</v>
      </c>
      <c r="CO52" s="12"/>
      <c r="CP52" s="12">
        <v>65.734649122807028</v>
      </c>
      <c r="CQ52" s="12"/>
      <c r="CR52" s="12">
        <v>1.2363636363636366</v>
      </c>
      <c r="CS52" s="12">
        <v>0.82773109243697474</v>
      </c>
      <c r="CT52" s="12">
        <f>(L52*0.60317)/(E52*0.4672)</f>
        <v>1.2202627423329016</v>
      </c>
      <c r="CU52" s="12">
        <f>100-(SUM(E52:G52,J52:P52))</f>
        <v>3.2289999999999992</v>
      </c>
      <c r="CV52" s="12"/>
    </row>
    <row r="53" spans="1:100">
      <c r="A53" s="7" t="s">
        <v>2061</v>
      </c>
      <c r="B53" s="7" t="s">
        <v>1498</v>
      </c>
      <c r="C53" s="7" t="s">
        <v>1692</v>
      </c>
      <c r="D53" s="7" t="s">
        <v>2060</v>
      </c>
      <c r="E53" s="8">
        <v>47.68</v>
      </c>
      <c r="F53" s="8">
        <v>0.03</v>
      </c>
      <c r="G53" s="8">
        <v>1.41</v>
      </c>
      <c r="I53" s="8">
        <v>6.17</v>
      </c>
      <c r="J53" s="8">
        <v>6.17</v>
      </c>
      <c r="K53" s="8">
        <v>0.12</v>
      </c>
      <c r="L53" s="8">
        <v>41.12</v>
      </c>
      <c r="M53" s="8">
        <v>0.75</v>
      </c>
      <c r="N53" s="8">
        <v>0.27900000000000003</v>
      </c>
      <c r="O53" s="8">
        <v>0.1</v>
      </c>
      <c r="P53" s="8">
        <v>0.03</v>
      </c>
      <c r="R53" s="8">
        <v>97.688999999999993</v>
      </c>
      <c r="S53" s="8">
        <f>100*(L53/40.3)/((L53/40.3)+(J53/71.85))</f>
        <v>92.237232226174271</v>
      </c>
      <c r="T53" s="8">
        <f>1.3504*M53/G53</f>
        <v>0.71829787234042553</v>
      </c>
      <c r="U53" s="12"/>
      <c r="V53" s="12"/>
      <c r="W53" s="12"/>
      <c r="X53" s="12"/>
      <c r="Y53" s="12"/>
      <c r="Z53" s="12"/>
      <c r="AA53" s="12"/>
      <c r="AB53" s="12"/>
      <c r="AC53" s="12">
        <f>__TiO2*5995</f>
        <v>179.85</v>
      </c>
      <c r="AD53" s="12">
        <v>7.5</v>
      </c>
      <c r="AE53" s="12"/>
      <c r="AF53" s="12">
        <v>3600</v>
      </c>
      <c r="AG53" s="12">
        <v>94</v>
      </c>
      <c r="AH53" s="12">
        <v>2000</v>
      </c>
      <c r="AI53" s="12"/>
      <c r="AJ53" s="12">
        <v>38</v>
      </c>
      <c r="AK53" s="12"/>
      <c r="AL53" s="12">
        <v>0.62</v>
      </c>
      <c r="AM53" s="12"/>
      <c r="AN53" s="12"/>
      <c r="AO53" s="12"/>
      <c r="AP53" s="12"/>
      <c r="AQ53" s="12"/>
      <c r="AR53" s="12"/>
      <c r="AS53" s="12"/>
      <c r="AT53" s="12"/>
      <c r="AU53" s="12"/>
      <c r="AV53" s="12"/>
      <c r="AW53" s="12"/>
      <c r="AX53" s="12">
        <v>6.8</v>
      </c>
      <c r="AY53" s="12">
        <v>10.6</v>
      </c>
      <c r="AZ53" s="12">
        <v>143</v>
      </c>
      <c r="BA53" s="12">
        <v>2</v>
      </c>
      <c r="BB53" s="12"/>
      <c r="BC53" s="12">
        <v>2.8</v>
      </c>
      <c r="BD53" s="12">
        <v>4</v>
      </c>
      <c r="BE53" s="12"/>
      <c r="BF53" s="12"/>
      <c r="BG53" s="12"/>
      <c r="BH53" s="12">
        <v>1.97</v>
      </c>
      <c r="BI53" s="12">
        <v>4.9000000000000004</v>
      </c>
      <c r="BJ53" s="12"/>
      <c r="BK53" s="12"/>
      <c r="BL53" s="12">
        <v>0.36299999999999999</v>
      </c>
      <c r="BM53" s="12">
        <v>0.115</v>
      </c>
      <c r="BN53" s="12"/>
      <c r="BO53" s="12"/>
      <c r="BP53" s="12"/>
      <c r="BQ53" s="12"/>
      <c r="BR53" s="12"/>
      <c r="BS53" s="12"/>
      <c r="BT53" s="12"/>
      <c r="BU53" s="12">
        <v>0.01</v>
      </c>
      <c r="BV53" s="12">
        <v>0.16</v>
      </c>
      <c r="BW53" s="12"/>
      <c r="BX53" s="12"/>
      <c r="BY53" s="12">
        <v>0.13300000000000001</v>
      </c>
      <c r="BZ53" s="12">
        <v>7.7</v>
      </c>
      <c r="CA53" s="12">
        <v>8.6</v>
      </c>
      <c r="CB53" s="12"/>
      <c r="CC53" s="12">
        <v>2.1</v>
      </c>
      <c r="CD53" s="12"/>
      <c r="CE53" s="12">
        <v>23</v>
      </c>
      <c r="CF53" s="12"/>
      <c r="CG53" s="12">
        <v>11</v>
      </c>
      <c r="CH53" s="12">
        <v>0.34</v>
      </c>
      <c r="CI53" s="12"/>
      <c r="CJ53" s="12"/>
      <c r="CK53" s="12"/>
      <c r="CL53" s="12">
        <v>1563.9130434782608</v>
      </c>
      <c r="CM53" s="12"/>
      <c r="CN53" s="12">
        <v>7.1469999999999992E-2</v>
      </c>
      <c r="CO53" s="12"/>
      <c r="CP53" s="12">
        <v>23.98</v>
      </c>
      <c r="CQ53" s="12"/>
      <c r="CR53" s="12">
        <v>2.2687499999999998</v>
      </c>
      <c r="CS53" s="12">
        <v>1.8</v>
      </c>
      <c r="CT53" s="12">
        <f>(L53*0.60317)/(E53*0.4672)</f>
        <v>1.1134065143192056</v>
      </c>
      <c r="CU53" s="12">
        <f>100-(SUM(E53:G53,J53:P53))</f>
        <v>2.311000000000007</v>
      </c>
      <c r="CV53" s="12"/>
    </row>
    <row r="54" spans="1:100">
      <c r="A54" s="7" t="s">
        <v>2059</v>
      </c>
      <c r="B54" s="7" t="s">
        <v>2058</v>
      </c>
      <c r="C54" s="7" t="s">
        <v>1692</v>
      </c>
      <c r="D54" s="7" t="s">
        <v>2057</v>
      </c>
      <c r="E54" s="8">
        <v>43.59</v>
      </c>
      <c r="F54" s="8">
        <v>0.03</v>
      </c>
      <c r="G54" s="8">
        <v>1.27</v>
      </c>
      <c r="I54" s="8">
        <v>5.71</v>
      </c>
      <c r="J54" s="8">
        <v>5.71</v>
      </c>
      <c r="K54" s="8">
        <v>7.0000000000000007E-2</v>
      </c>
      <c r="L54" s="8">
        <v>48.39</v>
      </c>
      <c r="M54" s="8">
        <v>0.21</v>
      </c>
      <c r="N54" s="8">
        <v>5.8999999999999997E-2</v>
      </c>
      <c r="O54" s="8">
        <v>7.0000000000000007E-2</v>
      </c>
      <c r="R54" s="8">
        <v>99.399000000000001</v>
      </c>
      <c r="S54" s="8">
        <f>100*(L54/40.3)/((L54/40.3)+(J54/71.85))</f>
        <v>93.79236401398515</v>
      </c>
      <c r="T54" s="8">
        <f>1.3504*M54/G54</f>
        <v>0.22329448818897638</v>
      </c>
      <c r="U54" s="12"/>
      <c r="V54" s="12"/>
      <c r="W54" s="12"/>
      <c r="X54" s="12">
        <v>269</v>
      </c>
      <c r="Y54" s="12"/>
      <c r="Z54" s="12"/>
      <c r="AA54" s="12">
        <v>49</v>
      </c>
      <c r="AB54" s="12"/>
      <c r="AC54" s="12">
        <f>__TiO2*5995</f>
        <v>179.85</v>
      </c>
      <c r="AD54" s="12">
        <v>6.4</v>
      </c>
      <c r="AE54" s="12"/>
      <c r="AF54" s="12">
        <v>2970</v>
      </c>
      <c r="AG54" s="12">
        <v>103</v>
      </c>
      <c r="AH54" s="12">
        <v>2450</v>
      </c>
      <c r="AI54" s="12"/>
      <c r="AJ54" s="12">
        <v>30</v>
      </c>
      <c r="AK54" s="12"/>
      <c r="AL54" s="12">
        <v>0.62</v>
      </c>
      <c r="AM54" s="12"/>
      <c r="AN54" s="12"/>
      <c r="AO54" s="12"/>
      <c r="AP54" s="12"/>
      <c r="AQ54" s="12"/>
      <c r="AR54" s="12"/>
      <c r="AS54" s="12"/>
      <c r="AT54" s="12"/>
      <c r="AU54" s="12"/>
      <c r="AV54" s="12"/>
      <c r="AW54" s="12"/>
      <c r="AX54" s="12">
        <v>0.09</v>
      </c>
      <c r="AY54" s="12">
        <v>1.3</v>
      </c>
      <c r="AZ54" s="12">
        <v>9</v>
      </c>
      <c r="BA54" s="12">
        <v>2</v>
      </c>
      <c r="BB54" s="12"/>
      <c r="BC54" s="12"/>
      <c r="BD54" s="12"/>
      <c r="BE54" s="12"/>
      <c r="BF54" s="12"/>
      <c r="BG54" s="12"/>
      <c r="BH54" s="12">
        <v>0.59</v>
      </c>
      <c r="BI54" s="12">
        <v>0.64</v>
      </c>
      <c r="BJ54" s="12"/>
      <c r="BK54" s="12"/>
      <c r="BL54" s="12">
        <v>7.4999999999999997E-2</v>
      </c>
      <c r="BM54" s="12">
        <v>2.4E-2</v>
      </c>
      <c r="BN54" s="12"/>
      <c r="BO54" s="12"/>
      <c r="BP54" s="12"/>
      <c r="BQ54" s="12"/>
      <c r="BR54" s="12"/>
      <c r="BS54" s="12"/>
      <c r="BT54" s="12">
        <v>4.7E-2</v>
      </c>
      <c r="BU54" s="12">
        <v>8.0000000000000002E-3</v>
      </c>
      <c r="BV54" s="12">
        <v>0.13</v>
      </c>
      <c r="BW54" s="12"/>
      <c r="BX54" s="12"/>
      <c r="BY54" s="12">
        <v>8.9999999999999993E-3</v>
      </c>
      <c r="BZ54" s="12">
        <v>5.8999999999999997E-2</v>
      </c>
      <c r="CA54" s="12">
        <v>5.1999999999999998E-2</v>
      </c>
      <c r="CB54" s="12"/>
      <c r="CC54" s="12">
        <v>0.37</v>
      </c>
      <c r="CD54" s="12"/>
      <c r="CE54" s="12">
        <v>4.2</v>
      </c>
      <c r="CF54" s="12"/>
      <c r="CG54" s="12">
        <v>1</v>
      </c>
      <c r="CH54" s="12">
        <v>0.17</v>
      </c>
      <c r="CI54" s="12"/>
      <c r="CJ54" s="12"/>
      <c r="CK54" s="12"/>
      <c r="CL54" s="12">
        <v>7493.75</v>
      </c>
      <c r="CM54" s="12"/>
      <c r="CN54" s="12">
        <v>2.3451093749999999E-2</v>
      </c>
      <c r="CO54" s="12">
        <v>3.1933404255319147</v>
      </c>
      <c r="CP54" s="12">
        <v>28.1015625</v>
      </c>
      <c r="CQ54" s="12"/>
      <c r="CR54" s="12">
        <v>0.57692307692307687</v>
      </c>
      <c r="CS54" s="12">
        <v>1.2122448979591838</v>
      </c>
      <c r="CT54" s="12">
        <f>(L54*0.60317)/(E54*0.4672)</f>
        <v>1.4331962124890401</v>
      </c>
      <c r="CU54" s="12">
        <f>100-(SUM(E54:G54,J54:P54))</f>
        <v>0.6010000000000133</v>
      </c>
      <c r="CV54" s="12"/>
    </row>
    <row r="55" spans="1:100">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row>
    <row r="56" spans="1:100">
      <c r="A56" s="7" t="s">
        <v>2056</v>
      </c>
      <c r="B56" s="7" t="s">
        <v>1491</v>
      </c>
      <c r="C56" s="7" t="s">
        <v>1692</v>
      </c>
      <c r="D56" s="7" t="s">
        <v>2055</v>
      </c>
      <c r="E56" s="8">
        <v>42.52</v>
      </c>
      <c r="F56" s="8">
        <v>7.0000000000000007E-2</v>
      </c>
      <c r="G56" s="8">
        <v>0.8</v>
      </c>
      <c r="H56" s="8">
        <v>2.08</v>
      </c>
      <c r="I56" s="8">
        <v>3.78</v>
      </c>
      <c r="J56" s="8">
        <v>5.6516047999999994</v>
      </c>
      <c r="K56" s="8">
        <v>0.1</v>
      </c>
      <c r="L56" s="8">
        <v>44.38</v>
      </c>
      <c r="M56" s="8">
        <v>0.53</v>
      </c>
      <c r="N56" s="8">
        <v>0.08</v>
      </c>
      <c r="O56" s="8">
        <v>0.22</v>
      </c>
      <c r="P56" s="8">
        <v>0.02</v>
      </c>
      <c r="Q56" s="8">
        <v>5.7</v>
      </c>
      <c r="R56" s="8">
        <v>94.3716048</v>
      </c>
      <c r="S56" s="8">
        <f t="shared" ref="S56:S79" si="11">100*(L56/40.3)/((L56/40.3)+(J56/71.85))</f>
        <v>93.333465188698497</v>
      </c>
      <c r="T56" s="8">
        <f t="shared" ref="T56:T79" si="12">1.3504*M56/G56</f>
        <v>0.89463999999999999</v>
      </c>
      <c r="U56" s="12"/>
      <c r="V56" s="12"/>
      <c r="W56" s="12"/>
      <c r="X56" s="12"/>
      <c r="Y56" s="12"/>
      <c r="Z56" s="12"/>
      <c r="AA56" s="12"/>
      <c r="AB56" s="12"/>
      <c r="AC56" s="12">
        <f t="shared" ref="AC56:AC65" si="13">__TiO2*5995</f>
        <v>419.65000000000003</v>
      </c>
      <c r="AD56" s="12"/>
      <c r="AE56" s="12">
        <v>14</v>
      </c>
      <c r="AF56" s="12">
        <v>1970</v>
      </c>
      <c r="AG56" s="12"/>
      <c r="AH56" s="12">
        <v>2180</v>
      </c>
      <c r="AI56" s="12"/>
      <c r="AJ56" s="12"/>
      <c r="AK56" s="12"/>
      <c r="AL56" s="12"/>
      <c r="AM56" s="12"/>
      <c r="AN56" s="12"/>
      <c r="AO56" s="12"/>
      <c r="AP56" s="12">
        <v>13</v>
      </c>
      <c r="AQ56" s="12">
        <v>55</v>
      </c>
      <c r="AR56" s="12">
        <v>16</v>
      </c>
      <c r="AS56" s="12">
        <v>18</v>
      </c>
      <c r="AT56" s="12"/>
      <c r="AU56" s="12"/>
      <c r="AV56" s="12"/>
      <c r="AW56" s="12"/>
      <c r="AX56" s="12"/>
      <c r="AY56" s="12"/>
      <c r="AZ56" s="12"/>
      <c r="BA56" s="12"/>
      <c r="BB56" s="12"/>
      <c r="BC56" s="12"/>
      <c r="BD56" s="12"/>
      <c r="BE56" s="12"/>
      <c r="BF56" s="12"/>
      <c r="BG56" s="12">
        <v>142</v>
      </c>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v>29.975000000000001</v>
      </c>
      <c r="CK56" s="12">
        <v>23.31388888888889</v>
      </c>
      <c r="CL56" s="12"/>
      <c r="CM56" s="12"/>
      <c r="CN56" s="12"/>
      <c r="CO56" s="12"/>
      <c r="CP56" s="12"/>
      <c r="CQ56" s="12"/>
      <c r="CR56" s="12"/>
      <c r="CS56" s="12">
        <v>0.90366972477064222</v>
      </c>
      <c r="CT56" s="12">
        <f t="shared" ref="CT56:CT79" si="14">(L56*0.60317)/(E56*0.4672)</f>
        <v>1.347506723266408</v>
      </c>
      <c r="CU56" s="12">
        <f t="shared" ref="CU56:CU79" si="15">100-(SUM(E56:G56,J56:P56))</f>
        <v>5.6283951999999999</v>
      </c>
      <c r="CV56" s="12"/>
    </row>
    <row r="57" spans="1:100">
      <c r="B57" s="7" t="s">
        <v>1491</v>
      </c>
      <c r="C57" s="7" t="s">
        <v>1692</v>
      </c>
      <c r="D57" s="7" t="s">
        <v>2054</v>
      </c>
      <c r="E57" s="8">
        <v>43.44</v>
      </c>
      <c r="F57" s="8">
        <v>0.16</v>
      </c>
      <c r="G57" s="8">
        <v>1.1399999999999999</v>
      </c>
      <c r="H57" s="8">
        <v>2.02</v>
      </c>
      <c r="I57" s="8">
        <v>4.1100000000000003</v>
      </c>
      <c r="J57" s="8">
        <v>5.9276162000000001</v>
      </c>
      <c r="K57" s="8">
        <v>0.11</v>
      </c>
      <c r="L57" s="8">
        <v>42.74</v>
      </c>
      <c r="M57" s="8">
        <v>0.71</v>
      </c>
      <c r="N57" s="8">
        <v>0.13</v>
      </c>
      <c r="O57" s="8">
        <v>0.44</v>
      </c>
      <c r="P57" s="8">
        <v>0.01</v>
      </c>
      <c r="Q57" s="8">
        <v>5.31</v>
      </c>
      <c r="R57" s="8">
        <v>94.807616199999998</v>
      </c>
      <c r="S57" s="8">
        <f t="shared" si="11"/>
        <v>92.782452047589615</v>
      </c>
      <c r="T57" s="8">
        <f t="shared" si="12"/>
        <v>0.84103859649122814</v>
      </c>
      <c r="U57" s="12"/>
      <c r="V57" s="12"/>
      <c r="W57" s="12"/>
      <c r="X57" s="12"/>
      <c r="Y57" s="12"/>
      <c r="Z57" s="12"/>
      <c r="AA57" s="12"/>
      <c r="AB57" s="12"/>
      <c r="AC57" s="12">
        <f t="shared" si="13"/>
        <v>959.2</v>
      </c>
      <c r="AD57" s="12"/>
      <c r="AE57" s="12">
        <v>24</v>
      </c>
      <c r="AF57" s="12">
        <v>2499</v>
      </c>
      <c r="AG57" s="12"/>
      <c r="AH57" s="12">
        <v>1998</v>
      </c>
      <c r="AI57" s="12"/>
      <c r="AJ57" s="12"/>
      <c r="AK57" s="12"/>
      <c r="AL57" s="12"/>
      <c r="AM57" s="12"/>
      <c r="AN57" s="12"/>
      <c r="AO57" s="12"/>
      <c r="AP57" s="12">
        <v>26</v>
      </c>
      <c r="AQ57" s="12">
        <v>92</v>
      </c>
      <c r="AR57" s="12">
        <v>17</v>
      </c>
      <c r="AS57" s="12">
        <v>6</v>
      </c>
      <c r="AT57" s="12"/>
      <c r="AU57" s="12"/>
      <c r="AV57" s="12"/>
      <c r="AW57" s="12"/>
      <c r="AX57" s="12"/>
      <c r="AY57" s="12"/>
      <c r="AZ57" s="12"/>
      <c r="BA57" s="12"/>
      <c r="BB57" s="12"/>
      <c r="BC57" s="12"/>
      <c r="BD57" s="12"/>
      <c r="BE57" s="12"/>
      <c r="BF57" s="12"/>
      <c r="BG57" s="12">
        <v>80</v>
      </c>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v>39.966666666666669</v>
      </c>
      <c r="CK57" s="12">
        <v>159.86666666666667</v>
      </c>
      <c r="CL57" s="12"/>
      <c r="CM57" s="12"/>
      <c r="CN57" s="12"/>
      <c r="CO57" s="12"/>
      <c r="CP57" s="12"/>
      <c r="CQ57" s="12"/>
      <c r="CR57" s="12"/>
      <c r="CS57" s="12">
        <v>1.2507507507507507</v>
      </c>
      <c r="CT57" s="12">
        <f t="shared" si="14"/>
        <v>1.2702277606176997</v>
      </c>
      <c r="CU57" s="12">
        <f t="shared" si="15"/>
        <v>5.192383800000016</v>
      </c>
      <c r="CV57" s="12"/>
    </row>
    <row r="58" spans="1:100" s="20" customFormat="1">
      <c r="A58" s="19"/>
      <c r="B58" s="19" t="s">
        <v>1491</v>
      </c>
      <c r="C58" s="19" t="s">
        <v>1697</v>
      </c>
      <c r="D58" s="19" t="s">
        <v>2053</v>
      </c>
      <c r="E58" s="8">
        <v>41.54</v>
      </c>
      <c r="F58" s="8">
        <v>0.15</v>
      </c>
      <c r="G58" s="8">
        <v>1.1599999999999999</v>
      </c>
      <c r="H58" s="8">
        <v>2.94</v>
      </c>
      <c r="I58" s="8">
        <v>5.01</v>
      </c>
      <c r="J58" s="8">
        <v>7.6554414</v>
      </c>
      <c r="K58" s="8">
        <v>0.13</v>
      </c>
      <c r="L58" s="8">
        <v>42.53</v>
      </c>
      <c r="M58" s="8">
        <v>0.85</v>
      </c>
      <c r="N58" s="8">
        <v>0.06</v>
      </c>
      <c r="O58" s="8">
        <v>3.2000000000000001E-2</v>
      </c>
      <c r="P58" s="8"/>
      <c r="Q58" s="8">
        <v>5.98</v>
      </c>
      <c r="R58" s="8">
        <v>94.107441399999999</v>
      </c>
      <c r="S58" s="8">
        <f t="shared" si="11"/>
        <v>90.829748645038023</v>
      </c>
      <c r="T58" s="8">
        <f t="shared" si="12"/>
        <v>0.98951724137931041</v>
      </c>
      <c r="U58" s="12"/>
      <c r="V58" s="12"/>
      <c r="W58" s="12"/>
      <c r="X58" s="12"/>
      <c r="Y58" s="12"/>
      <c r="Z58" s="12"/>
      <c r="AA58" s="12"/>
      <c r="AB58" s="12"/>
      <c r="AC58" s="12">
        <f t="shared" si="13"/>
        <v>899.25</v>
      </c>
      <c r="AD58" s="12"/>
      <c r="AE58" s="12">
        <v>33</v>
      </c>
      <c r="AF58" s="12">
        <v>2601</v>
      </c>
      <c r="AG58" s="12"/>
      <c r="AH58" s="12">
        <v>2168</v>
      </c>
      <c r="AI58" s="12"/>
      <c r="AJ58" s="12"/>
      <c r="AK58" s="12"/>
      <c r="AL58" s="12"/>
      <c r="AM58" s="12"/>
      <c r="AN58" s="12"/>
      <c r="AO58" s="12"/>
      <c r="AP58" s="12">
        <v>6</v>
      </c>
      <c r="AQ58" s="12">
        <v>17</v>
      </c>
      <c r="AR58" s="12">
        <v>14</v>
      </c>
      <c r="AS58" s="12">
        <v>21</v>
      </c>
      <c r="AT58" s="12"/>
      <c r="AU58" s="12"/>
      <c r="AV58" s="12"/>
      <c r="AW58" s="12"/>
      <c r="AX58" s="12"/>
      <c r="AY58" s="12"/>
      <c r="AZ58" s="12"/>
      <c r="BA58" s="12"/>
      <c r="BB58" s="12"/>
      <c r="BC58" s="12"/>
      <c r="BD58" s="12"/>
      <c r="BE58" s="12"/>
      <c r="BF58" s="12"/>
      <c r="BG58" s="12">
        <v>42</v>
      </c>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v>27.25</v>
      </c>
      <c r="CK58" s="12">
        <v>42.821428571428569</v>
      </c>
      <c r="CL58" s="12"/>
      <c r="CM58" s="12"/>
      <c r="CN58" s="12"/>
      <c r="CO58" s="12"/>
      <c r="CP58" s="12"/>
      <c r="CQ58" s="12"/>
      <c r="CR58" s="12"/>
      <c r="CS58" s="12">
        <v>1.1997232472324724</v>
      </c>
      <c r="CT58" s="12">
        <f t="shared" si="14"/>
        <v>1.3218001268376411</v>
      </c>
      <c r="CU58" s="12">
        <f t="shared" si="15"/>
        <v>5.8925586000000152</v>
      </c>
      <c r="CV58" s="12"/>
    </row>
    <row r="59" spans="1:100" s="20" customFormat="1">
      <c r="A59" s="19"/>
      <c r="B59" s="19" t="s">
        <v>1491</v>
      </c>
      <c r="C59" s="19" t="s">
        <v>1697</v>
      </c>
      <c r="D59" s="19" t="s">
        <v>2052</v>
      </c>
      <c r="E59" s="8">
        <v>40.68</v>
      </c>
      <c r="F59" s="8">
        <v>0.08</v>
      </c>
      <c r="G59" s="8">
        <v>1.69</v>
      </c>
      <c r="H59" s="8">
        <v>3.39</v>
      </c>
      <c r="I59" s="8">
        <v>3.53</v>
      </c>
      <c r="J59" s="8">
        <v>6.5803558999999998</v>
      </c>
      <c r="K59" s="8">
        <v>0.12</v>
      </c>
      <c r="L59" s="8">
        <v>40.47</v>
      </c>
      <c r="M59" s="8">
        <v>1.03</v>
      </c>
      <c r="N59" s="8">
        <v>0.06</v>
      </c>
      <c r="O59" s="8">
        <v>1.2999999999999999E-2</v>
      </c>
      <c r="P59" s="8"/>
      <c r="Q59" s="8">
        <v>9.3699999999999992</v>
      </c>
      <c r="R59" s="8">
        <v>90.723355899999987</v>
      </c>
      <c r="S59" s="8">
        <f t="shared" si="11"/>
        <v>91.642235544532483</v>
      </c>
      <c r="T59" s="8">
        <f t="shared" si="12"/>
        <v>0.82302485207100606</v>
      </c>
      <c r="U59" s="12"/>
      <c r="V59" s="12"/>
      <c r="W59" s="12"/>
      <c r="X59" s="12"/>
      <c r="Y59" s="12"/>
      <c r="Z59" s="12"/>
      <c r="AA59" s="12"/>
      <c r="AB59" s="12"/>
      <c r="AC59" s="12">
        <f t="shared" si="13"/>
        <v>479.6</v>
      </c>
      <c r="AD59" s="12"/>
      <c r="AE59" s="12">
        <v>33</v>
      </c>
      <c r="AF59" s="12">
        <v>2500</v>
      </c>
      <c r="AG59" s="12"/>
      <c r="AH59" s="12">
        <v>2044</v>
      </c>
      <c r="AI59" s="12"/>
      <c r="AJ59" s="12"/>
      <c r="AK59" s="12"/>
      <c r="AL59" s="12"/>
      <c r="AM59" s="12"/>
      <c r="AN59" s="12"/>
      <c r="AO59" s="12"/>
      <c r="AP59" s="12">
        <v>2</v>
      </c>
      <c r="AQ59" s="12">
        <v>15</v>
      </c>
      <c r="AR59" s="12">
        <v>7</v>
      </c>
      <c r="AS59" s="12">
        <v>16</v>
      </c>
      <c r="AT59" s="12"/>
      <c r="AU59" s="12"/>
      <c r="AV59" s="12"/>
      <c r="AW59" s="12"/>
      <c r="AX59" s="12"/>
      <c r="AY59" s="12"/>
      <c r="AZ59" s="12"/>
      <c r="BA59" s="12"/>
      <c r="BB59" s="12"/>
      <c r="BC59" s="12"/>
      <c r="BD59" s="12"/>
      <c r="BE59" s="12"/>
      <c r="BF59" s="12"/>
      <c r="BG59" s="12">
        <v>30</v>
      </c>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v>14.533333333333333</v>
      </c>
      <c r="CK59" s="12">
        <v>29.975000000000001</v>
      </c>
      <c r="CL59" s="12"/>
      <c r="CM59" s="12"/>
      <c r="CN59" s="12"/>
      <c r="CO59" s="12"/>
      <c r="CP59" s="12"/>
      <c r="CQ59" s="12"/>
      <c r="CR59" s="12"/>
      <c r="CS59" s="12">
        <v>1.2230919765166341</v>
      </c>
      <c r="CT59" s="12">
        <f t="shared" si="14"/>
        <v>1.2843670602749828</v>
      </c>
      <c r="CU59" s="12">
        <f t="shared" si="15"/>
        <v>9.2766440999999986</v>
      </c>
      <c r="CV59" s="12"/>
    </row>
    <row r="60" spans="1:100" s="20" customFormat="1">
      <c r="A60" s="19"/>
      <c r="B60" s="19" t="s">
        <v>1491</v>
      </c>
      <c r="C60" s="19" t="s">
        <v>1697</v>
      </c>
      <c r="D60" s="19" t="s">
        <v>2051</v>
      </c>
      <c r="E60" s="8">
        <v>41.57</v>
      </c>
      <c r="F60" s="8">
        <v>0.16</v>
      </c>
      <c r="G60" s="8">
        <v>1.02</v>
      </c>
      <c r="H60" s="8">
        <v>1.7</v>
      </c>
      <c r="I60" s="8">
        <v>6.08</v>
      </c>
      <c r="J60" s="8">
        <v>7.6096769999999996</v>
      </c>
      <c r="K60" s="8">
        <v>1.1399999999999999</v>
      </c>
      <c r="L60" s="8">
        <v>43.99</v>
      </c>
      <c r="M60" s="8">
        <v>0.94</v>
      </c>
      <c r="N60" s="8">
        <v>7.0000000000000007E-2</v>
      </c>
      <c r="O60" s="8">
        <v>0.01</v>
      </c>
      <c r="P60" s="8"/>
      <c r="Q60" s="8">
        <v>4.34</v>
      </c>
      <c r="R60" s="8">
        <v>96.509676999999996</v>
      </c>
      <c r="S60" s="8">
        <f t="shared" si="11"/>
        <v>91.155497658811882</v>
      </c>
      <c r="T60" s="8">
        <f t="shared" si="12"/>
        <v>1.244486274509804</v>
      </c>
      <c r="U60" s="12"/>
      <c r="V60" s="12"/>
      <c r="W60" s="12"/>
      <c r="X60" s="12"/>
      <c r="Y60" s="12"/>
      <c r="Z60" s="12"/>
      <c r="AA60" s="12"/>
      <c r="AB60" s="12"/>
      <c r="AC60" s="12">
        <f t="shared" si="13"/>
        <v>959.2</v>
      </c>
      <c r="AD60" s="12"/>
      <c r="AE60" s="12">
        <v>29</v>
      </c>
      <c r="AF60" s="12">
        <v>2750</v>
      </c>
      <c r="AG60" s="12"/>
      <c r="AH60" s="12">
        <v>2262</v>
      </c>
      <c r="AI60" s="12"/>
      <c r="AJ60" s="12"/>
      <c r="AK60" s="12"/>
      <c r="AL60" s="12"/>
      <c r="AM60" s="12"/>
      <c r="AN60" s="12"/>
      <c r="AO60" s="12"/>
      <c r="AP60" s="12">
        <v>5</v>
      </c>
      <c r="AQ60" s="12">
        <v>15</v>
      </c>
      <c r="AR60" s="12">
        <v>29</v>
      </c>
      <c r="AS60" s="12">
        <v>20</v>
      </c>
      <c r="AT60" s="12"/>
      <c r="AU60" s="12"/>
      <c r="AV60" s="12"/>
      <c r="AW60" s="12"/>
      <c r="AX60" s="12"/>
      <c r="AY60" s="12"/>
      <c r="AZ60" s="12"/>
      <c r="BA60" s="12"/>
      <c r="BB60" s="12"/>
      <c r="BC60" s="12"/>
      <c r="BD60" s="12"/>
      <c r="BE60" s="12"/>
      <c r="BF60" s="12"/>
      <c r="BG60" s="12">
        <v>16</v>
      </c>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v>33.07586206896552</v>
      </c>
      <c r="CK60" s="12">
        <v>47.96</v>
      </c>
      <c r="CL60" s="12"/>
      <c r="CM60" s="12"/>
      <c r="CN60" s="12"/>
      <c r="CO60" s="12"/>
      <c r="CP60" s="12"/>
      <c r="CQ60" s="12"/>
      <c r="CR60" s="12"/>
      <c r="CS60" s="12">
        <v>1.2157382847038019</v>
      </c>
      <c r="CT60" s="12">
        <f t="shared" si="14"/>
        <v>1.3661891633109362</v>
      </c>
      <c r="CU60" s="12">
        <f t="shared" si="15"/>
        <v>3.4903230000000036</v>
      </c>
      <c r="CV60" s="12"/>
    </row>
    <row r="61" spans="1:100" s="20" customFormat="1">
      <c r="A61" s="19"/>
      <c r="B61" s="19" t="s">
        <v>2012</v>
      </c>
      <c r="C61" s="19" t="s">
        <v>1697</v>
      </c>
      <c r="D61" s="19" t="s">
        <v>2050</v>
      </c>
      <c r="E61" s="8">
        <v>41.49</v>
      </c>
      <c r="F61" s="8">
        <v>0.17</v>
      </c>
      <c r="G61" s="8">
        <v>1.8</v>
      </c>
      <c r="H61" s="8">
        <v>2.34</v>
      </c>
      <c r="I61" s="8">
        <v>5.62</v>
      </c>
      <c r="J61" s="8">
        <v>7.7255554000000002</v>
      </c>
      <c r="K61" s="8">
        <v>0.13</v>
      </c>
      <c r="L61" s="8">
        <v>41.92</v>
      </c>
      <c r="M61" s="8">
        <v>1.3</v>
      </c>
      <c r="N61" s="8">
        <v>0.08</v>
      </c>
      <c r="O61" s="8">
        <v>2.5999999999999999E-2</v>
      </c>
      <c r="P61" s="8">
        <v>0.01</v>
      </c>
      <c r="Q61" s="8">
        <v>4.9000000000000004</v>
      </c>
      <c r="R61" s="8">
        <v>94.651555400000007</v>
      </c>
      <c r="S61" s="8">
        <f t="shared" si="11"/>
        <v>90.631581768419721</v>
      </c>
      <c r="T61" s="8">
        <f t="shared" si="12"/>
        <v>0.97528888888888898</v>
      </c>
      <c r="U61" s="12"/>
      <c r="V61" s="12"/>
      <c r="W61" s="12"/>
      <c r="X61" s="12"/>
      <c r="Y61" s="12"/>
      <c r="Z61" s="12"/>
      <c r="AA61" s="12"/>
      <c r="AB61" s="12"/>
      <c r="AC61" s="12">
        <f t="shared" si="13"/>
        <v>1019.1500000000001</v>
      </c>
      <c r="AD61" s="12"/>
      <c r="AE61" s="12">
        <v>52</v>
      </c>
      <c r="AF61" s="12">
        <v>2826</v>
      </c>
      <c r="AG61" s="12"/>
      <c r="AH61" s="12">
        <v>2154</v>
      </c>
      <c r="AI61" s="12"/>
      <c r="AJ61" s="12"/>
      <c r="AK61" s="12"/>
      <c r="AL61" s="12"/>
      <c r="AM61" s="12"/>
      <c r="AN61" s="12"/>
      <c r="AO61" s="12"/>
      <c r="AP61" s="12">
        <v>2</v>
      </c>
      <c r="AQ61" s="12">
        <v>25</v>
      </c>
      <c r="AR61" s="12">
        <v>15</v>
      </c>
      <c r="AS61" s="12">
        <v>22</v>
      </c>
      <c r="AT61" s="12"/>
      <c r="AU61" s="12"/>
      <c r="AV61" s="12"/>
      <c r="AW61" s="12"/>
      <c r="AX61" s="12"/>
      <c r="AY61" s="12"/>
      <c r="AZ61" s="12"/>
      <c r="BA61" s="12"/>
      <c r="BB61" s="12"/>
      <c r="BC61" s="12"/>
      <c r="BD61" s="12"/>
      <c r="BE61" s="12"/>
      <c r="BF61" s="12"/>
      <c r="BG61" s="12">
        <v>51</v>
      </c>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v>19.599038461538463</v>
      </c>
      <c r="CK61" s="12">
        <v>46.325000000000003</v>
      </c>
      <c r="CL61" s="12"/>
      <c r="CM61" s="12"/>
      <c r="CN61" s="12"/>
      <c r="CO61" s="12"/>
      <c r="CP61" s="12"/>
      <c r="CQ61" s="12"/>
      <c r="CR61" s="12"/>
      <c r="CS61" s="12">
        <v>1.3119777158774373</v>
      </c>
      <c r="CT61" s="12">
        <f t="shared" si="14"/>
        <v>1.3044118569584353</v>
      </c>
      <c r="CU61" s="12">
        <f t="shared" si="15"/>
        <v>5.3484445999999934</v>
      </c>
      <c r="CV61" s="12"/>
    </row>
    <row r="62" spans="1:100">
      <c r="B62" s="7" t="s">
        <v>1491</v>
      </c>
      <c r="C62" s="7" t="s">
        <v>1692</v>
      </c>
      <c r="D62" s="7" t="s">
        <v>2049</v>
      </c>
      <c r="E62" s="8">
        <v>43.08</v>
      </c>
      <c r="F62" s="8">
        <v>0.11</v>
      </c>
      <c r="G62" s="8">
        <v>0.94</v>
      </c>
      <c r="H62" s="8">
        <v>2.1800000000000002</v>
      </c>
      <c r="I62" s="8">
        <v>4.5999999999999996</v>
      </c>
      <c r="J62" s="8">
        <v>6.5615857999999996</v>
      </c>
      <c r="K62" s="8">
        <v>0.12</v>
      </c>
      <c r="L62" s="8">
        <v>43.36</v>
      </c>
      <c r="M62" s="8">
        <v>0.68</v>
      </c>
      <c r="N62" s="8">
        <v>0.12</v>
      </c>
      <c r="O62" s="8">
        <v>0.21</v>
      </c>
      <c r="P62" s="8">
        <v>0.02</v>
      </c>
      <c r="Q62" s="8">
        <v>4.6900000000000004</v>
      </c>
      <c r="R62" s="8">
        <v>95.201585799999989</v>
      </c>
      <c r="S62" s="8">
        <f t="shared" si="11"/>
        <v>92.176218724681689</v>
      </c>
      <c r="T62" s="8">
        <f t="shared" si="12"/>
        <v>0.97688510638297887</v>
      </c>
      <c r="U62" s="12"/>
      <c r="V62" s="12"/>
      <c r="W62" s="12"/>
      <c r="X62" s="12"/>
      <c r="Y62" s="12"/>
      <c r="Z62" s="12"/>
      <c r="AA62" s="12"/>
      <c r="AB62" s="12"/>
      <c r="AC62" s="12">
        <f t="shared" si="13"/>
        <v>659.45</v>
      </c>
      <c r="AD62" s="12"/>
      <c r="AE62" s="12">
        <v>27</v>
      </c>
      <c r="AF62" s="12">
        <v>2491</v>
      </c>
      <c r="AG62" s="12"/>
      <c r="AH62" s="12">
        <v>2067</v>
      </c>
      <c r="AI62" s="12"/>
      <c r="AJ62" s="12"/>
      <c r="AK62" s="12"/>
      <c r="AL62" s="12"/>
      <c r="AM62" s="12"/>
      <c r="AN62" s="12"/>
      <c r="AO62" s="12"/>
      <c r="AP62" s="12">
        <v>6</v>
      </c>
      <c r="AQ62" s="12">
        <v>48</v>
      </c>
      <c r="AR62" s="12">
        <v>18</v>
      </c>
      <c r="AS62" s="12">
        <v>12</v>
      </c>
      <c r="AT62" s="12"/>
      <c r="AU62" s="12"/>
      <c r="AV62" s="12"/>
      <c r="AW62" s="12"/>
      <c r="AX62" s="12"/>
      <c r="AY62" s="12"/>
      <c r="AZ62" s="12"/>
      <c r="BA62" s="12"/>
      <c r="BB62" s="12"/>
      <c r="BC62" s="12"/>
      <c r="BD62" s="12"/>
      <c r="BE62" s="12"/>
      <c r="BF62" s="12"/>
      <c r="BG62" s="12">
        <v>55</v>
      </c>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v>24.424074074074074</v>
      </c>
      <c r="CK62" s="12">
        <v>54.954166666666673</v>
      </c>
      <c r="CL62" s="12"/>
      <c r="CM62" s="12"/>
      <c r="CN62" s="12"/>
      <c r="CO62" s="12"/>
      <c r="CP62" s="12"/>
      <c r="CQ62" s="12"/>
      <c r="CR62" s="12"/>
      <c r="CS62" s="12">
        <v>1.2051282051282051</v>
      </c>
      <c r="CT62" s="12">
        <f t="shared" si="14"/>
        <v>1.2994227846249731</v>
      </c>
      <c r="CU62" s="12">
        <f t="shared" si="15"/>
        <v>4.7984141999999963</v>
      </c>
      <c r="CV62" s="12"/>
    </row>
    <row r="63" spans="1:100">
      <c r="B63" s="7" t="s">
        <v>1491</v>
      </c>
      <c r="C63" s="7" t="s">
        <v>1692</v>
      </c>
      <c r="D63" s="7" t="s">
        <v>2048</v>
      </c>
      <c r="E63" s="8">
        <v>43.26</v>
      </c>
      <c r="F63" s="8">
        <v>7.0000000000000007E-2</v>
      </c>
      <c r="G63" s="8">
        <v>1.61</v>
      </c>
      <c r="H63" s="8">
        <v>2.42</v>
      </c>
      <c r="I63" s="8">
        <v>4.7</v>
      </c>
      <c r="J63" s="8">
        <v>6.8775402000000003</v>
      </c>
      <c r="K63" s="8">
        <v>0.13</v>
      </c>
      <c r="L63" s="8">
        <v>41.01</v>
      </c>
      <c r="M63" s="8">
        <v>0.96</v>
      </c>
      <c r="N63" s="8">
        <v>0.16</v>
      </c>
      <c r="O63" s="8">
        <v>0.28000000000000003</v>
      </c>
      <c r="P63" s="8">
        <v>0.02</v>
      </c>
      <c r="Q63" s="8">
        <v>5.14</v>
      </c>
      <c r="R63" s="8">
        <v>94.377540199999984</v>
      </c>
      <c r="S63" s="8">
        <f t="shared" si="11"/>
        <v>91.402363711771812</v>
      </c>
      <c r="T63" s="8">
        <f t="shared" si="12"/>
        <v>0.80520745341614897</v>
      </c>
      <c r="U63" s="12"/>
      <c r="V63" s="12"/>
      <c r="W63" s="12"/>
      <c r="X63" s="12"/>
      <c r="Y63" s="12"/>
      <c r="Z63" s="12"/>
      <c r="AA63" s="12"/>
      <c r="AB63" s="12"/>
      <c r="AC63" s="12">
        <f t="shared" si="13"/>
        <v>419.65000000000003</v>
      </c>
      <c r="AD63" s="12"/>
      <c r="AE63" s="12">
        <v>33</v>
      </c>
      <c r="AF63" s="12">
        <v>2511</v>
      </c>
      <c r="AG63" s="12"/>
      <c r="AH63" s="12">
        <v>1961</v>
      </c>
      <c r="AI63" s="12"/>
      <c r="AJ63" s="12"/>
      <c r="AK63" s="12"/>
      <c r="AL63" s="12"/>
      <c r="AM63" s="12"/>
      <c r="AN63" s="12"/>
      <c r="AO63" s="12"/>
      <c r="AP63" s="12">
        <v>13</v>
      </c>
      <c r="AQ63" s="12">
        <v>76</v>
      </c>
      <c r="AR63" s="12">
        <v>11</v>
      </c>
      <c r="AS63" s="12">
        <v>12</v>
      </c>
      <c r="AT63" s="12"/>
      <c r="AU63" s="12"/>
      <c r="AV63" s="12"/>
      <c r="AW63" s="12"/>
      <c r="AX63" s="12"/>
      <c r="AY63" s="12"/>
      <c r="AZ63" s="12"/>
      <c r="BA63" s="12"/>
      <c r="BB63" s="12"/>
      <c r="BC63" s="12"/>
      <c r="BD63" s="12"/>
      <c r="BE63" s="12"/>
      <c r="BF63" s="12"/>
      <c r="BG63" s="12">
        <v>67</v>
      </c>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v>12.716666666666669</v>
      </c>
      <c r="CK63" s="12">
        <v>34.970833333333339</v>
      </c>
      <c r="CL63" s="12"/>
      <c r="CM63" s="12"/>
      <c r="CN63" s="12"/>
      <c r="CO63" s="12"/>
      <c r="CP63" s="12"/>
      <c r="CQ63" s="12"/>
      <c r="CR63" s="12"/>
      <c r="CS63" s="12">
        <v>1.2804691483936768</v>
      </c>
      <c r="CT63" s="12">
        <f t="shared" si="14"/>
        <v>1.2238837059211902</v>
      </c>
      <c r="CU63" s="12">
        <f t="shared" si="15"/>
        <v>5.6224598000000157</v>
      </c>
      <c r="CV63" s="12"/>
    </row>
    <row r="64" spans="1:100" s="20" customFormat="1">
      <c r="A64" s="19"/>
      <c r="B64" s="19" t="s">
        <v>2012</v>
      </c>
      <c r="C64" s="19" t="s">
        <v>1697</v>
      </c>
      <c r="D64" s="19" t="s">
        <v>2047</v>
      </c>
      <c r="E64" s="8">
        <v>40.51</v>
      </c>
      <c r="F64" s="8">
        <v>0.31</v>
      </c>
      <c r="G64" s="8">
        <v>1.42</v>
      </c>
      <c r="H64" s="8">
        <v>2.77</v>
      </c>
      <c r="I64" s="8">
        <v>6.04</v>
      </c>
      <c r="J64" s="8">
        <v>8.5324737000000006</v>
      </c>
      <c r="K64" s="8">
        <v>0.12</v>
      </c>
      <c r="L64" s="8">
        <v>40.82</v>
      </c>
      <c r="M64" s="8">
        <v>1.2</v>
      </c>
      <c r="N64" s="8">
        <v>0.1</v>
      </c>
      <c r="O64" s="8">
        <v>0.14000000000000001</v>
      </c>
      <c r="P64" s="8">
        <v>0.04</v>
      </c>
      <c r="Q64" s="8">
        <v>6.65</v>
      </c>
      <c r="R64" s="8">
        <v>93.192473700000008</v>
      </c>
      <c r="S64" s="8">
        <f t="shared" si="11"/>
        <v>89.506187709221649</v>
      </c>
      <c r="T64" s="8">
        <f t="shared" si="12"/>
        <v>1.1411830985915492</v>
      </c>
      <c r="U64" s="12"/>
      <c r="V64" s="12"/>
      <c r="W64" s="12"/>
      <c r="X64" s="12"/>
      <c r="Y64" s="12"/>
      <c r="Z64" s="12"/>
      <c r="AA64" s="12"/>
      <c r="AB64" s="12"/>
      <c r="AC64" s="12">
        <f t="shared" si="13"/>
        <v>1858.45</v>
      </c>
      <c r="AD64" s="12"/>
      <c r="AE64" s="12">
        <v>72</v>
      </c>
      <c r="AF64" s="12">
        <v>2272</v>
      </c>
      <c r="AG64" s="12"/>
      <c r="AH64" s="12">
        <v>2257</v>
      </c>
      <c r="AI64" s="12"/>
      <c r="AJ64" s="12"/>
      <c r="AK64" s="12"/>
      <c r="AL64" s="12"/>
      <c r="AM64" s="12"/>
      <c r="AN64" s="12"/>
      <c r="AO64" s="12"/>
      <c r="AP64" s="12">
        <v>4</v>
      </c>
      <c r="AQ64" s="12">
        <v>128</v>
      </c>
      <c r="AR64" s="12">
        <v>4</v>
      </c>
      <c r="AS64" s="12">
        <v>19</v>
      </c>
      <c r="AT64" s="12"/>
      <c r="AU64" s="12"/>
      <c r="AV64" s="12"/>
      <c r="AW64" s="12"/>
      <c r="AX64" s="12"/>
      <c r="AY64" s="12"/>
      <c r="AZ64" s="12"/>
      <c r="BA64" s="12"/>
      <c r="BB64" s="12"/>
      <c r="BC64" s="12"/>
      <c r="BD64" s="12"/>
      <c r="BE64" s="12"/>
      <c r="BF64" s="12"/>
      <c r="BG64" s="12">
        <v>936</v>
      </c>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v>25.811805555555555</v>
      </c>
      <c r="CK64" s="12">
        <v>97.813157894736847</v>
      </c>
      <c r="CL64" s="12"/>
      <c r="CM64" s="12"/>
      <c r="CN64" s="12"/>
      <c r="CO64" s="12"/>
      <c r="CP64" s="12"/>
      <c r="CQ64" s="12"/>
      <c r="CR64" s="12"/>
      <c r="CS64" s="12">
        <v>1.0066459902525475</v>
      </c>
      <c r="CT64" s="12">
        <f t="shared" si="14"/>
        <v>1.3009112095609741</v>
      </c>
      <c r="CU64" s="12">
        <f t="shared" si="15"/>
        <v>6.8075262999999921</v>
      </c>
      <c r="CV64" s="12"/>
    </row>
    <row r="65" spans="1:100">
      <c r="B65" s="7" t="s">
        <v>2012</v>
      </c>
      <c r="C65" s="7" t="s">
        <v>1692</v>
      </c>
      <c r="D65" s="7" t="s">
        <v>2046</v>
      </c>
      <c r="E65" s="8">
        <v>41.11</v>
      </c>
      <c r="F65" s="8">
        <v>2.5999999999999999E-2</v>
      </c>
      <c r="G65" s="8">
        <v>0.79</v>
      </c>
      <c r="H65" s="8">
        <v>1.57</v>
      </c>
      <c r="I65" s="8">
        <v>5.97</v>
      </c>
      <c r="J65" s="8">
        <v>7.3827017000000001</v>
      </c>
      <c r="K65" s="8">
        <v>0.12</v>
      </c>
      <c r="L65" s="8">
        <v>44.41</v>
      </c>
      <c r="M65" s="8">
        <v>0.4</v>
      </c>
      <c r="N65" s="8">
        <v>0.04</v>
      </c>
      <c r="O65" s="8">
        <v>5.1999999999999998E-2</v>
      </c>
      <c r="P65" s="21">
        <v>3.0000000000000001E-3</v>
      </c>
      <c r="Q65" s="8">
        <v>5.48</v>
      </c>
      <c r="R65" s="8">
        <v>94.333701700000006</v>
      </c>
      <c r="S65" s="8">
        <f t="shared" si="11"/>
        <v>91.471033518786825</v>
      </c>
      <c r="T65" s="8">
        <f t="shared" si="12"/>
        <v>0.68374683544303805</v>
      </c>
      <c r="U65" s="12"/>
      <c r="V65" s="12"/>
      <c r="W65" s="12"/>
      <c r="X65" s="12"/>
      <c r="Y65" s="12"/>
      <c r="Z65" s="12"/>
      <c r="AA65" s="12"/>
      <c r="AB65" s="12"/>
      <c r="AC65" s="12">
        <f t="shared" si="13"/>
        <v>155.87</v>
      </c>
      <c r="AD65" s="12"/>
      <c r="AE65" s="12">
        <v>31</v>
      </c>
      <c r="AF65" s="12">
        <v>2666</v>
      </c>
      <c r="AG65" s="12"/>
      <c r="AH65" s="12">
        <v>2380</v>
      </c>
      <c r="AI65" s="12"/>
      <c r="AJ65" s="12"/>
      <c r="AK65" s="12"/>
      <c r="AL65" s="12"/>
      <c r="AM65" s="12"/>
      <c r="AN65" s="12"/>
      <c r="AO65" s="12"/>
      <c r="AP65" s="12">
        <v>2</v>
      </c>
      <c r="AQ65" s="12">
        <v>20</v>
      </c>
      <c r="AR65" s="12">
        <v>2</v>
      </c>
      <c r="AS65" s="12">
        <v>2</v>
      </c>
      <c r="AT65" s="12"/>
      <c r="AU65" s="12"/>
      <c r="AV65" s="12"/>
      <c r="AW65" s="12"/>
      <c r="AX65" s="12"/>
      <c r="AY65" s="12"/>
      <c r="AZ65" s="12"/>
      <c r="BA65" s="12"/>
      <c r="BB65" s="12"/>
      <c r="BC65" s="12"/>
      <c r="BD65" s="12"/>
      <c r="BE65" s="12"/>
      <c r="BF65" s="12"/>
      <c r="BG65" s="12">
        <v>63</v>
      </c>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v>5.0280645161290325</v>
      </c>
      <c r="CK65" s="12">
        <v>77.935000000000002</v>
      </c>
      <c r="CL65" s="12"/>
      <c r="CM65" s="12"/>
      <c r="CN65" s="12"/>
      <c r="CO65" s="12"/>
      <c r="CP65" s="12"/>
      <c r="CQ65" s="12"/>
      <c r="CR65" s="12"/>
      <c r="CS65" s="12">
        <v>1.1201680672268908</v>
      </c>
      <c r="CT65" s="12">
        <f t="shared" si="14"/>
        <v>1.3946659407353472</v>
      </c>
      <c r="CU65" s="12">
        <f t="shared" si="15"/>
        <v>5.6662982999999798</v>
      </c>
      <c r="CV65" s="12"/>
    </row>
    <row r="66" spans="1:100">
      <c r="B66" s="7" t="s">
        <v>1760</v>
      </c>
      <c r="C66" s="7" t="s">
        <v>1692</v>
      </c>
      <c r="D66" s="7" t="s">
        <v>2045</v>
      </c>
      <c r="E66" s="8">
        <v>46.17</v>
      </c>
      <c r="G66" s="8">
        <v>1.49</v>
      </c>
      <c r="H66" s="8">
        <v>1.24</v>
      </c>
      <c r="I66" s="8">
        <v>4.66</v>
      </c>
      <c r="J66" s="8">
        <v>5.7757643999999999</v>
      </c>
      <c r="K66" s="8">
        <v>0.11</v>
      </c>
      <c r="L66" s="8">
        <v>43</v>
      </c>
      <c r="M66" s="8">
        <v>0.56000000000000005</v>
      </c>
      <c r="N66" s="8">
        <v>0.06</v>
      </c>
      <c r="O66" s="8">
        <v>0.01</v>
      </c>
      <c r="Q66" s="8">
        <v>2.2999999999999998</v>
      </c>
      <c r="R66" s="8">
        <v>97.175764400000006</v>
      </c>
      <c r="S66" s="8">
        <f t="shared" si="11"/>
        <v>92.99393874300543</v>
      </c>
      <c r="T66" s="8">
        <f t="shared" si="12"/>
        <v>0.5075328859060404</v>
      </c>
      <c r="U66" s="12"/>
      <c r="V66" s="12"/>
      <c r="W66" s="12"/>
      <c r="X66" s="12"/>
      <c r="Y66" s="12"/>
      <c r="Z66" s="12"/>
      <c r="AA66" s="12"/>
      <c r="AB66" s="12"/>
      <c r="AC66" s="12"/>
      <c r="AD66" s="12"/>
      <c r="AE66" s="12">
        <v>28</v>
      </c>
      <c r="AF66" s="12">
        <v>2696</v>
      </c>
      <c r="AG66" s="12"/>
      <c r="AH66" s="12">
        <v>2177</v>
      </c>
      <c r="AI66" s="12"/>
      <c r="AJ66" s="12"/>
      <c r="AK66" s="12"/>
      <c r="AL66" s="12"/>
      <c r="AM66" s="12"/>
      <c r="AN66" s="12"/>
      <c r="AO66" s="12"/>
      <c r="AP66" s="12">
        <v>1</v>
      </c>
      <c r="AQ66" s="12">
        <v>8</v>
      </c>
      <c r="AR66" s="12">
        <v>3</v>
      </c>
      <c r="AS66" s="12">
        <v>16</v>
      </c>
      <c r="AT66" s="12"/>
      <c r="AU66" s="12"/>
      <c r="AV66" s="12"/>
      <c r="AW66" s="12"/>
      <c r="AX66" s="12"/>
      <c r="AY66" s="12"/>
      <c r="AZ66" s="12"/>
      <c r="BA66" s="12"/>
      <c r="BB66" s="12"/>
      <c r="BC66" s="12"/>
      <c r="BD66" s="12"/>
      <c r="BE66" s="12"/>
      <c r="BF66" s="12"/>
      <c r="BG66" s="12">
        <v>11</v>
      </c>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v>1.2384014699127239</v>
      </c>
      <c r="CT66" s="12">
        <f t="shared" si="14"/>
        <v>1.2023903434596976</v>
      </c>
      <c r="CU66" s="12">
        <f t="shared" si="15"/>
        <v>2.8242355999999944</v>
      </c>
      <c r="CV66" s="12"/>
    </row>
    <row r="67" spans="1:100">
      <c r="B67" s="7" t="s">
        <v>2044</v>
      </c>
      <c r="C67" s="7" t="s">
        <v>1692</v>
      </c>
      <c r="D67" s="7" t="s">
        <v>2043</v>
      </c>
      <c r="E67" s="8">
        <v>45.62</v>
      </c>
      <c r="G67" s="8">
        <v>1.6</v>
      </c>
      <c r="H67" s="8">
        <v>0.91</v>
      </c>
      <c r="I67" s="8">
        <v>5.15</v>
      </c>
      <c r="J67" s="8">
        <v>5.9688271000000004</v>
      </c>
      <c r="K67" s="8">
        <v>0.12</v>
      </c>
      <c r="L67" s="8">
        <v>42.88</v>
      </c>
      <c r="M67" s="8">
        <v>0.77</v>
      </c>
      <c r="N67" s="8">
        <v>0.2</v>
      </c>
      <c r="O67" s="8">
        <v>0.17</v>
      </c>
      <c r="P67" s="8">
        <v>0.05</v>
      </c>
      <c r="Q67" s="8">
        <v>1.96</v>
      </c>
      <c r="R67" s="8">
        <v>97.378827099999995</v>
      </c>
      <c r="S67" s="8">
        <f t="shared" si="11"/>
        <v>92.757917226778744</v>
      </c>
      <c r="T67" s="8">
        <f t="shared" si="12"/>
        <v>0.64988000000000001</v>
      </c>
      <c r="U67" s="12"/>
      <c r="V67" s="12"/>
      <c r="W67" s="12"/>
      <c r="X67" s="12"/>
      <c r="Y67" s="12"/>
      <c r="Z67" s="12"/>
      <c r="AA67" s="12"/>
      <c r="AB67" s="12"/>
      <c r="AC67" s="12"/>
      <c r="AD67" s="12"/>
      <c r="AE67" s="12">
        <v>23</v>
      </c>
      <c r="AF67" s="12">
        <v>2673</v>
      </c>
      <c r="AG67" s="12"/>
      <c r="AH67" s="12">
        <v>2156</v>
      </c>
      <c r="AI67" s="12"/>
      <c r="AJ67" s="12"/>
      <c r="AK67" s="12"/>
      <c r="AL67" s="12"/>
      <c r="AM67" s="12"/>
      <c r="AN67" s="12"/>
      <c r="AO67" s="12"/>
      <c r="AP67" s="12">
        <v>4</v>
      </c>
      <c r="AQ67" s="12">
        <v>55</v>
      </c>
      <c r="AR67" s="12">
        <v>6</v>
      </c>
      <c r="AS67" s="12">
        <v>25</v>
      </c>
      <c r="AT67" s="12"/>
      <c r="AU67" s="12"/>
      <c r="AV67" s="12"/>
      <c r="AW67" s="12"/>
      <c r="AX67" s="12"/>
      <c r="AY67" s="12"/>
      <c r="AZ67" s="12"/>
      <c r="BA67" s="12"/>
      <c r="BB67" s="12"/>
      <c r="BC67" s="12"/>
      <c r="BD67" s="12"/>
      <c r="BE67" s="12"/>
      <c r="BF67" s="12"/>
      <c r="BG67" s="12">
        <v>52</v>
      </c>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v>1.239795918367347</v>
      </c>
      <c r="CT67" s="12">
        <f t="shared" si="14"/>
        <v>1.2134905382762908</v>
      </c>
      <c r="CU67" s="12">
        <f t="shared" si="15"/>
        <v>2.6211729000000048</v>
      </c>
      <c r="CV67" s="12"/>
    </row>
    <row r="68" spans="1:100">
      <c r="B68" s="7" t="s">
        <v>1491</v>
      </c>
      <c r="C68" s="7" t="s">
        <v>1692</v>
      </c>
      <c r="D68" s="7" t="s">
        <v>2042</v>
      </c>
      <c r="E68" s="8">
        <v>43.05</v>
      </c>
      <c r="F68" s="8">
        <v>0.05</v>
      </c>
      <c r="G68" s="8">
        <v>1.1299999999999999</v>
      </c>
      <c r="H68" s="8">
        <v>1.66</v>
      </c>
      <c r="I68" s="8">
        <v>4.8</v>
      </c>
      <c r="J68" s="8">
        <v>6.2936845999999997</v>
      </c>
      <c r="K68" s="8">
        <v>0.11</v>
      </c>
      <c r="L68" s="8">
        <v>44.6</v>
      </c>
      <c r="M68" s="8">
        <v>0.44</v>
      </c>
      <c r="N68" s="8">
        <v>0.1</v>
      </c>
      <c r="O68" s="8">
        <v>0.23</v>
      </c>
      <c r="P68" s="8">
        <v>0.01</v>
      </c>
      <c r="Q68" s="8">
        <v>3.96</v>
      </c>
      <c r="R68" s="8">
        <v>96.013684599999991</v>
      </c>
      <c r="S68" s="8">
        <f t="shared" si="11"/>
        <v>92.665563373232359</v>
      </c>
      <c r="T68" s="8">
        <f t="shared" si="12"/>
        <v>0.52581946902654875</v>
      </c>
      <c r="U68" s="12"/>
      <c r="V68" s="12"/>
      <c r="W68" s="12"/>
      <c r="X68" s="12"/>
      <c r="Y68" s="12"/>
      <c r="Z68" s="12"/>
      <c r="AA68" s="12"/>
      <c r="AB68" s="12"/>
      <c r="AC68" s="12">
        <f t="shared" ref="AC68:AC79" si="16">__TiO2*5995</f>
        <v>299.75</v>
      </c>
      <c r="AD68" s="12"/>
      <c r="AE68" s="12">
        <v>21</v>
      </c>
      <c r="AF68" s="12">
        <v>2190</v>
      </c>
      <c r="AG68" s="12"/>
      <c r="AH68" s="12">
        <v>2327</v>
      </c>
      <c r="AI68" s="12"/>
      <c r="AJ68" s="12"/>
      <c r="AK68" s="12"/>
      <c r="AL68" s="12"/>
      <c r="AM68" s="12"/>
      <c r="AN68" s="12"/>
      <c r="AO68" s="12"/>
      <c r="AP68" s="12">
        <v>8</v>
      </c>
      <c r="AQ68" s="12">
        <v>39</v>
      </c>
      <c r="AR68" s="12">
        <v>3</v>
      </c>
      <c r="AS68" s="12">
        <v>13</v>
      </c>
      <c r="AT68" s="12"/>
      <c r="AU68" s="12"/>
      <c r="AV68" s="12"/>
      <c r="AW68" s="12"/>
      <c r="AX68" s="12"/>
      <c r="AY68" s="12"/>
      <c r="AZ68" s="12"/>
      <c r="BA68" s="12"/>
      <c r="BB68" s="12"/>
      <c r="BC68" s="12"/>
      <c r="BD68" s="12"/>
      <c r="BE68" s="12"/>
      <c r="BF68" s="12"/>
      <c r="BG68" s="12">
        <v>84</v>
      </c>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v>14.273809523809524</v>
      </c>
      <c r="CK68" s="12">
        <v>14.273809523809524</v>
      </c>
      <c r="CL68" s="12"/>
      <c r="CM68" s="12"/>
      <c r="CN68" s="12"/>
      <c r="CO68" s="12"/>
      <c r="CP68" s="12"/>
      <c r="CQ68" s="12"/>
      <c r="CR68" s="12"/>
      <c r="CS68" s="12">
        <v>0.94112591319295225</v>
      </c>
      <c r="CT68" s="12">
        <f t="shared" si="14"/>
        <v>1.3375148163174393</v>
      </c>
      <c r="CU68" s="12">
        <f t="shared" si="15"/>
        <v>3.9863153999999952</v>
      </c>
      <c r="CV68" s="12"/>
    </row>
    <row r="69" spans="1:100" s="20" customFormat="1">
      <c r="A69" s="19"/>
      <c r="B69" s="19" t="s">
        <v>1491</v>
      </c>
      <c r="C69" s="19" t="s">
        <v>1697</v>
      </c>
      <c r="D69" s="19" t="s">
        <v>2041</v>
      </c>
      <c r="E69" s="8">
        <v>41.87</v>
      </c>
      <c r="F69" s="8">
        <v>0.1</v>
      </c>
      <c r="G69" s="8">
        <v>2</v>
      </c>
      <c r="H69" s="8">
        <v>1.72</v>
      </c>
      <c r="I69" s="8">
        <v>6.9</v>
      </c>
      <c r="J69" s="8">
        <v>8.4476732000000005</v>
      </c>
      <c r="K69" s="8">
        <v>0.13</v>
      </c>
      <c r="L69" s="8">
        <v>39.770000000000003</v>
      </c>
      <c r="M69" s="8">
        <v>1.45</v>
      </c>
      <c r="N69" s="8">
        <v>0.11</v>
      </c>
      <c r="O69" s="8">
        <v>0.05</v>
      </c>
      <c r="P69" s="8"/>
      <c r="Q69" s="8">
        <v>5.75</v>
      </c>
      <c r="R69" s="8">
        <v>93.927673199999987</v>
      </c>
      <c r="S69" s="8">
        <f t="shared" si="11"/>
        <v>89.354277638696288</v>
      </c>
      <c r="T69" s="8">
        <f t="shared" si="12"/>
        <v>0.97904000000000002</v>
      </c>
      <c r="U69" s="12"/>
      <c r="V69" s="12"/>
      <c r="W69" s="12"/>
      <c r="X69" s="12"/>
      <c r="Y69" s="12"/>
      <c r="Z69" s="12"/>
      <c r="AA69" s="12"/>
      <c r="AB69" s="12"/>
      <c r="AC69" s="12">
        <f t="shared" si="16"/>
        <v>599.5</v>
      </c>
      <c r="AD69" s="12"/>
      <c r="AE69" s="12">
        <v>49</v>
      </c>
      <c r="AF69" s="12">
        <v>2379</v>
      </c>
      <c r="AG69" s="12"/>
      <c r="AH69" s="12">
        <v>2048</v>
      </c>
      <c r="AI69" s="12"/>
      <c r="AJ69" s="12"/>
      <c r="AK69" s="12"/>
      <c r="AL69" s="12"/>
      <c r="AM69" s="12"/>
      <c r="AN69" s="12"/>
      <c r="AO69" s="12"/>
      <c r="AP69" s="12">
        <v>1</v>
      </c>
      <c r="AQ69" s="12">
        <v>21</v>
      </c>
      <c r="AR69" s="12">
        <v>5</v>
      </c>
      <c r="AS69" s="12">
        <v>24</v>
      </c>
      <c r="AT69" s="12"/>
      <c r="AU69" s="12"/>
      <c r="AV69" s="12"/>
      <c r="AW69" s="12"/>
      <c r="AX69" s="12"/>
      <c r="AY69" s="12"/>
      <c r="AZ69" s="12"/>
      <c r="BA69" s="12"/>
      <c r="BB69" s="12"/>
      <c r="BC69" s="12"/>
      <c r="BD69" s="12"/>
      <c r="BE69" s="12"/>
      <c r="BF69" s="12"/>
      <c r="BG69" s="12">
        <v>43</v>
      </c>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v>12.23469387755102</v>
      </c>
      <c r="CK69" s="12">
        <v>12.23469387755102</v>
      </c>
      <c r="CL69" s="12"/>
      <c r="CM69" s="12"/>
      <c r="CN69" s="12"/>
      <c r="CO69" s="12"/>
      <c r="CP69" s="12"/>
      <c r="CQ69" s="12"/>
      <c r="CR69" s="12"/>
      <c r="CS69" s="12">
        <v>1.16162109375</v>
      </c>
      <c r="CT69" s="12">
        <f t="shared" si="14"/>
        <v>1.2262796712999466</v>
      </c>
      <c r="CU69" s="12">
        <f t="shared" si="15"/>
        <v>6.072326799999999</v>
      </c>
      <c r="CV69" s="12"/>
    </row>
    <row r="70" spans="1:100" s="20" customFormat="1">
      <c r="A70" s="19"/>
      <c r="B70" s="19" t="s">
        <v>1491</v>
      </c>
      <c r="C70" s="19" t="s">
        <v>1697</v>
      </c>
      <c r="D70" s="19" t="s">
        <v>2040</v>
      </c>
      <c r="E70" s="8">
        <v>40.549999999999997</v>
      </c>
      <c r="F70" s="8">
        <v>0.1</v>
      </c>
      <c r="G70" s="8">
        <v>1.1000000000000001</v>
      </c>
      <c r="H70" s="8">
        <v>2.64</v>
      </c>
      <c r="I70" s="8">
        <v>4.88</v>
      </c>
      <c r="J70" s="8">
        <v>7.2554984000000005</v>
      </c>
      <c r="K70" s="8">
        <v>0.12</v>
      </c>
      <c r="L70" s="8">
        <v>42.75</v>
      </c>
      <c r="M70" s="8">
        <v>0.49</v>
      </c>
      <c r="N70" s="8">
        <v>7.0000000000000007E-2</v>
      </c>
      <c r="O70" s="8">
        <v>0.01</v>
      </c>
      <c r="P70" s="8"/>
      <c r="Q70" s="8">
        <v>7.12</v>
      </c>
      <c r="R70" s="8">
        <v>92.445498399999991</v>
      </c>
      <c r="S70" s="8">
        <f t="shared" si="11"/>
        <v>91.308027086733333</v>
      </c>
      <c r="T70" s="8">
        <f t="shared" si="12"/>
        <v>0.60154181818181818</v>
      </c>
      <c r="U70" s="12"/>
      <c r="V70" s="12"/>
      <c r="W70" s="12"/>
      <c r="X70" s="12"/>
      <c r="Y70" s="12"/>
      <c r="Z70" s="12"/>
      <c r="AA70" s="12"/>
      <c r="AB70" s="12"/>
      <c r="AC70" s="12">
        <f t="shared" si="16"/>
        <v>599.5</v>
      </c>
      <c r="AD70" s="12"/>
      <c r="AE70" s="12">
        <v>35</v>
      </c>
      <c r="AF70" s="12">
        <v>2295</v>
      </c>
      <c r="AG70" s="12"/>
      <c r="AH70" s="12">
        <v>2297</v>
      </c>
      <c r="AI70" s="12"/>
      <c r="AJ70" s="12"/>
      <c r="AK70" s="12"/>
      <c r="AL70" s="12"/>
      <c r="AM70" s="12"/>
      <c r="AN70" s="12"/>
      <c r="AO70" s="12"/>
      <c r="AP70" s="12"/>
      <c r="AQ70" s="12">
        <v>7</v>
      </c>
      <c r="AR70" s="12">
        <v>3</v>
      </c>
      <c r="AS70" s="12">
        <v>13</v>
      </c>
      <c r="AT70" s="12"/>
      <c r="AU70" s="12"/>
      <c r="AV70" s="12"/>
      <c r="AW70" s="12"/>
      <c r="AX70" s="12"/>
      <c r="AY70" s="12"/>
      <c r="AZ70" s="12"/>
      <c r="BA70" s="12"/>
      <c r="BB70" s="12"/>
      <c r="BC70" s="12"/>
      <c r="BD70" s="12"/>
      <c r="BE70" s="12"/>
      <c r="BF70" s="12"/>
      <c r="BG70" s="12">
        <v>9</v>
      </c>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v>17.12857142857143</v>
      </c>
      <c r="CK70" s="12">
        <v>17.12857142857143</v>
      </c>
      <c r="CL70" s="12"/>
      <c r="CM70" s="12"/>
      <c r="CN70" s="12"/>
      <c r="CO70" s="12"/>
      <c r="CP70" s="12"/>
      <c r="CQ70" s="12"/>
      <c r="CR70" s="12"/>
      <c r="CS70" s="12">
        <v>0.99912929908576409</v>
      </c>
      <c r="CT70" s="12">
        <f t="shared" si="14"/>
        <v>1.3610753202962689</v>
      </c>
      <c r="CU70" s="12">
        <f t="shared" si="15"/>
        <v>7.5545016000000089</v>
      </c>
      <c r="CV70" s="12"/>
    </row>
    <row r="71" spans="1:100" s="20" customFormat="1">
      <c r="A71" s="19"/>
      <c r="B71" s="19" t="s">
        <v>1491</v>
      </c>
      <c r="C71" s="19" t="s">
        <v>1697</v>
      </c>
      <c r="D71" s="19" t="s">
        <v>2039</v>
      </c>
      <c r="E71" s="8">
        <v>40.32</v>
      </c>
      <c r="F71" s="8">
        <v>0.1</v>
      </c>
      <c r="G71" s="8">
        <v>0.51</v>
      </c>
      <c r="H71" s="8">
        <v>2.61</v>
      </c>
      <c r="I71" s="8">
        <v>5.34</v>
      </c>
      <c r="J71" s="8">
        <v>7.6885040999999994</v>
      </c>
      <c r="K71" s="8">
        <v>0.13</v>
      </c>
      <c r="L71" s="8">
        <v>44.8</v>
      </c>
      <c r="M71" s="8">
        <v>0.31</v>
      </c>
      <c r="N71" s="8">
        <v>0.08</v>
      </c>
      <c r="O71" s="8">
        <v>0.03</v>
      </c>
      <c r="P71" s="8"/>
      <c r="Q71" s="8">
        <v>5.91</v>
      </c>
      <c r="R71" s="8">
        <v>93.968504100000004</v>
      </c>
      <c r="S71" s="8">
        <f t="shared" si="11"/>
        <v>91.219305425588786</v>
      </c>
      <c r="T71" s="8">
        <f t="shared" si="12"/>
        <v>0.82083137254901961</v>
      </c>
      <c r="U71" s="12"/>
      <c r="V71" s="12"/>
      <c r="W71" s="12"/>
      <c r="X71" s="12"/>
      <c r="Y71" s="12"/>
      <c r="Z71" s="12"/>
      <c r="AA71" s="12"/>
      <c r="AB71" s="12"/>
      <c r="AC71" s="12">
        <f t="shared" si="16"/>
        <v>599.5</v>
      </c>
      <c r="AD71" s="12"/>
      <c r="AE71" s="12">
        <v>24</v>
      </c>
      <c r="AF71" s="12">
        <v>1791</v>
      </c>
      <c r="AG71" s="12"/>
      <c r="AH71" s="12">
        <v>2350</v>
      </c>
      <c r="AI71" s="12"/>
      <c r="AJ71" s="12"/>
      <c r="AK71" s="12"/>
      <c r="AL71" s="12"/>
      <c r="AM71" s="12"/>
      <c r="AN71" s="12"/>
      <c r="AO71" s="12"/>
      <c r="AP71" s="12">
        <v>2</v>
      </c>
      <c r="AQ71" s="12">
        <v>14</v>
      </c>
      <c r="AR71" s="12">
        <v>2</v>
      </c>
      <c r="AS71" s="12">
        <v>21</v>
      </c>
      <c r="AT71" s="12"/>
      <c r="AU71" s="12"/>
      <c r="AV71" s="12"/>
      <c r="AW71" s="12"/>
      <c r="AX71" s="12"/>
      <c r="AY71" s="12"/>
      <c r="AZ71" s="12"/>
      <c r="BA71" s="12"/>
      <c r="BB71" s="12"/>
      <c r="BC71" s="12"/>
      <c r="BD71" s="12"/>
      <c r="BE71" s="12"/>
      <c r="BF71" s="12"/>
      <c r="BG71" s="12">
        <v>43</v>
      </c>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v>24.979166666666668</v>
      </c>
      <c r="CK71" s="12">
        <v>24.979166666666668</v>
      </c>
      <c r="CL71" s="12"/>
      <c r="CM71" s="12"/>
      <c r="CN71" s="12"/>
      <c r="CO71" s="12"/>
      <c r="CP71" s="12"/>
      <c r="CQ71" s="12"/>
      <c r="CR71" s="12"/>
      <c r="CS71" s="12">
        <v>0.76212765957446804</v>
      </c>
      <c r="CT71" s="12">
        <f t="shared" si="14"/>
        <v>1.4344796423135464</v>
      </c>
      <c r="CU71" s="12">
        <f t="shared" si="15"/>
        <v>6.0314958999999959</v>
      </c>
      <c r="CV71" s="12"/>
    </row>
    <row r="72" spans="1:100">
      <c r="B72" s="7" t="s">
        <v>2032</v>
      </c>
      <c r="C72" s="7" t="s">
        <v>1692</v>
      </c>
      <c r="D72" s="7" t="s">
        <v>2038</v>
      </c>
      <c r="E72" s="8">
        <v>44.29</v>
      </c>
      <c r="F72" s="8">
        <v>3.1E-2</v>
      </c>
      <c r="G72" s="8">
        <v>0.99</v>
      </c>
      <c r="H72" s="8">
        <v>2.06</v>
      </c>
      <c r="I72" s="8">
        <v>3.41</v>
      </c>
      <c r="J72" s="8">
        <v>5.2636086000000004</v>
      </c>
      <c r="K72" s="8">
        <v>0.1</v>
      </c>
      <c r="L72" s="8">
        <v>43.77</v>
      </c>
      <c r="M72" s="8">
        <v>0.32</v>
      </c>
      <c r="N72" s="8">
        <v>0.03</v>
      </c>
      <c r="O72" s="8">
        <v>3.2000000000000001E-2</v>
      </c>
      <c r="Q72" s="8">
        <v>5.09</v>
      </c>
      <c r="R72" s="8">
        <v>94.8266086</v>
      </c>
      <c r="S72" s="8">
        <f t="shared" si="11"/>
        <v>93.681157057010637</v>
      </c>
      <c r="T72" s="8">
        <f t="shared" si="12"/>
        <v>0.43649292929292932</v>
      </c>
      <c r="U72" s="12"/>
      <c r="V72" s="12"/>
      <c r="W72" s="12"/>
      <c r="X72" s="12"/>
      <c r="Y72" s="12"/>
      <c r="Z72" s="12"/>
      <c r="AA72" s="12"/>
      <c r="AB72" s="12"/>
      <c r="AC72" s="12">
        <f t="shared" si="16"/>
        <v>185.845</v>
      </c>
      <c r="AD72" s="12"/>
      <c r="AE72" s="12">
        <v>20</v>
      </c>
      <c r="AF72" s="12">
        <v>2978</v>
      </c>
      <c r="AG72" s="12"/>
      <c r="AH72" s="12">
        <v>2123</v>
      </c>
      <c r="AI72" s="12"/>
      <c r="AJ72" s="12"/>
      <c r="AK72" s="12"/>
      <c r="AL72" s="12"/>
      <c r="AM72" s="12"/>
      <c r="AN72" s="12"/>
      <c r="AO72" s="12"/>
      <c r="AP72" s="12"/>
      <c r="AQ72" s="12">
        <v>21</v>
      </c>
      <c r="AR72" s="12">
        <v>8</v>
      </c>
      <c r="AS72" s="12">
        <v>7</v>
      </c>
      <c r="AT72" s="12"/>
      <c r="AU72" s="12"/>
      <c r="AV72" s="12"/>
      <c r="AW72" s="12"/>
      <c r="AX72" s="12"/>
      <c r="AY72" s="12"/>
      <c r="AZ72" s="12"/>
      <c r="BA72" s="12"/>
      <c r="BB72" s="12"/>
      <c r="BC72" s="12"/>
      <c r="BD72" s="12"/>
      <c r="BE72" s="12"/>
      <c r="BF72" s="12"/>
      <c r="BG72" s="12">
        <v>28</v>
      </c>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v>9.2922499999999992</v>
      </c>
      <c r="CK72" s="12">
        <v>9.2922499999999992</v>
      </c>
      <c r="CL72" s="12"/>
      <c r="CM72" s="12"/>
      <c r="CN72" s="12"/>
      <c r="CO72" s="12"/>
      <c r="CP72" s="12"/>
      <c r="CQ72" s="12"/>
      <c r="CR72" s="12"/>
      <c r="CS72" s="12">
        <v>1.402731983042864</v>
      </c>
      <c r="CT72" s="12">
        <f t="shared" si="14"/>
        <v>1.2758739342889487</v>
      </c>
      <c r="CU72" s="12">
        <f t="shared" si="15"/>
        <v>5.1733913999999999</v>
      </c>
      <c r="CV72" s="12"/>
    </row>
    <row r="73" spans="1:100">
      <c r="B73" s="7" t="s">
        <v>2032</v>
      </c>
      <c r="C73" s="7" t="s">
        <v>1692</v>
      </c>
      <c r="D73" s="7" t="s">
        <v>2037</v>
      </c>
      <c r="E73" s="8">
        <v>44.56</v>
      </c>
      <c r="F73" s="8">
        <v>8.1000000000000003E-2</v>
      </c>
      <c r="G73" s="8">
        <v>1.36</v>
      </c>
      <c r="H73" s="8">
        <v>1.87</v>
      </c>
      <c r="I73" s="8">
        <v>4.26</v>
      </c>
      <c r="J73" s="8">
        <v>5.9426446999999998</v>
      </c>
      <c r="K73" s="8">
        <v>0.11</v>
      </c>
      <c r="L73" s="8">
        <v>42.55</v>
      </c>
      <c r="M73" s="8">
        <v>0.52</v>
      </c>
      <c r="N73" s="8">
        <v>0.08</v>
      </c>
      <c r="O73" s="8">
        <v>8.1000000000000003E-2</v>
      </c>
      <c r="Q73" s="8">
        <v>4.37</v>
      </c>
      <c r="R73" s="8">
        <v>95.284644700000001</v>
      </c>
      <c r="S73" s="8">
        <f t="shared" si="11"/>
        <v>92.735519166829377</v>
      </c>
      <c r="T73" s="8">
        <f t="shared" si="12"/>
        <v>0.51632941176470593</v>
      </c>
      <c r="U73" s="12"/>
      <c r="V73" s="12"/>
      <c r="W73" s="12"/>
      <c r="X73" s="12"/>
      <c r="Y73" s="12"/>
      <c r="Z73" s="12"/>
      <c r="AA73" s="12"/>
      <c r="AB73" s="12"/>
      <c r="AC73" s="12">
        <f t="shared" si="16"/>
        <v>485.59500000000003</v>
      </c>
      <c r="AD73" s="12"/>
      <c r="AE73" s="12">
        <v>26</v>
      </c>
      <c r="AF73" s="12">
        <v>2412</v>
      </c>
      <c r="AG73" s="12"/>
      <c r="AH73" s="12">
        <v>2098</v>
      </c>
      <c r="AI73" s="12"/>
      <c r="AJ73" s="12"/>
      <c r="AK73" s="12"/>
      <c r="AL73" s="12"/>
      <c r="AM73" s="12"/>
      <c r="AN73" s="12"/>
      <c r="AO73" s="12"/>
      <c r="AP73" s="12">
        <v>3</v>
      </c>
      <c r="AQ73" s="12">
        <v>16</v>
      </c>
      <c r="AR73" s="12">
        <v>5</v>
      </c>
      <c r="AS73" s="12">
        <v>12</v>
      </c>
      <c r="AT73" s="12"/>
      <c r="AU73" s="12"/>
      <c r="AV73" s="12"/>
      <c r="AW73" s="12"/>
      <c r="AX73" s="12"/>
      <c r="AY73" s="12"/>
      <c r="AZ73" s="12"/>
      <c r="BA73" s="12"/>
      <c r="BB73" s="12"/>
      <c r="BC73" s="12"/>
      <c r="BD73" s="12"/>
      <c r="BE73" s="12"/>
      <c r="BF73" s="12"/>
      <c r="BG73" s="12">
        <v>38</v>
      </c>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v>18.676730769230769</v>
      </c>
      <c r="CK73" s="12">
        <v>18.676730769230769</v>
      </c>
      <c r="CL73" s="12"/>
      <c r="CM73" s="12"/>
      <c r="CN73" s="12"/>
      <c r="CO73" s="12"/>
      <c r="CP73" s="12"/>
      <c r="CQ73" s="12"/>
      <c r="CR73" s="12"/>
      <c r="CS73" s="12">
        <v>1.1496663489037178</v>
      </c>
      <c r="CT73" s="12">
        <f t="shared" si="14"/>
        <v>1.2327961827288432</v>
      </c>
      <c r="CU73" s="12">
        <f t="shared" si="15"/>
        <v>4.7153552999999988</v>
      </c>
      <c r="CV73" s="12"/>
    </row>
    <row r="74" spans="1:100" s="15" customFormat="1">
      <c r="A74" s="13"/>
      <c r="B74" s="13" t="s">
        <v>2032</v>
      </c>
      <c r="C74" s="13" t="s">
        <v>2036</v>
      </c>
      <c r="D74" s="13" t="s">
        <v>2035</v>
      </c>
      <c r="E74" s="8">
        <v>43.24</v>
      </c>
      <c r="F74" s="8">
        <v>0.04</v>
      </c>
      <c r="G74" s="8">
        <v>0.74</v>
      </c>
      <c r="H74" s="8">
        <v>2.0299999999999998</v>
      </c>
      <c r="I74" s="8">
        <v>3.96</v>
      </c>
      <c r="J74" s="8">
        <v>5.7866143000000001</v>
      </c>
      <c r="K74" s="8">
        <v>0.1</v>
      </c>
      <c r="L74" s="8">
        <v>44.87</v>
      </c>
      <c r="M74" s="8">
        <v>0.14000000000000001</v>
      </c>
      <c r="N74" s="8">
        <v>0.03</v>
      </c>
      <c r="O74" s="8">
        <v>2.5000000000000001E-2</v>
      </c>
      <c r="P74" s="8"/>
      <c r="Q74" s="8">
        <v>4.62</v>
      </c>
      <c r="R74" s="8">
        <v>94.971614299999999</v>
      </c>
      <c r="S74" s="8">
        <f t="shared" si="11"/>
        <v>93.254465362891594</v>
      </c>
      <c r="T74" s="8">
        <f t="shared" si="12"/>
        <v>0.25548108108108114</v>
      </c>
      <c r="U74" s="12"/>
      <c r="V74" s="12"/>
      <c r="W74" s="12"/>
      <c r="X74" s="12"/>
      <c r="Y74" s="12"/>
      <c r="Z74" s="12"/>
      <c r="AA74" s="12"/>
      <c r="AB74" s="12"/>
      <c r="AC74" s="12">
        <f t="shared" si="16"/>
        <v>239.8</v>
      </c>
      <c r="AD74" s="12"/>
      <c r="AE74" s="12">
        <v>20</v>
      </c>
      <c r="AF74" s="12">
        <v>2413</v>
      </c>
      <c r="AG74" s="12"/>
      <c r="AH74" s="12">
        <v>2330</v>
      </c>
      <c r="AI74" s="12"/>
      <c r="AJ74" s="12"/>
      <c r="AK74" s="12"/>
      <c r="AL74" s="12"/>
      <c r="AM74" s="12"/>
      <c r="AN74" s="12"/>
      <c r="AO74" s="12"/>
      <c r="AP74" s="12">
        <v>1</v>
      </c>
      <c r="AQ74" s="12">
        <v>11</v>
      </c>
      <c r="AR74" s="12">
        <v>7</v>
      </c>
      <c r="AS74" s="12">
        <v>10</v>
      </c>
      <c r="AT74" s="12"/>
      <c r="AU74" s="12"/>
      <c r="AV74" s="12"/>
      <c r="AW74" s="12"/>
      <c r="AX74" s="12"/>
      <c r="AY74" s="12"/>
      <c r="AZ74" s="12"/>
      <c r="BA74" s="12"/>
      <c r="BB74" s="12"/>
      <c r="BC74" s="12"/>
      <c r="BD74" s="12"/>
      <c r="BE74" s="12"/>
      <c r="BF74" s="12"/>
      <c r="BG74" s="12">
        <v>21</v>
      </c>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v>11.99</v>
      </c>
      <c r="CK74" s="12">
        <v>11.99</v>
      </c>
      <c r="CL74" s="12"/>
      <c r="CM74" s="12"/>
      <c r="CN74" s="12"/>
      <c r="CO74" s="12"/>
      <c r="CP74" s="12"/>
      <c r="CQ74" s="12"/>
      <c r="CR74" s="12"/>
      <c r="CS74" s="12">
        <v>1.0356223175965664</v>
      </c>
      <c r="CT74" s="12">
        <f t="shared" si="14"/>
        <v>1.3396991534585554</v>
      </c>
      <c r="CU74" s="12">
        <f t="shared" si="15"/>
        <v>5.028385699999987</v>
      </c>
      <c r="CV74" s="12"/>
    </row>
    <row r="75" spans="1:100">
      <c r="B75" s="7" t="s">
        <v>2032</v>
      </c>
      <c r="C75" s="7" t="s">
        <v>1692</v>
      </c>
      <c r="D75" s="7" t="s">
        <v>2034</v>
      </c>
      <c r="E75" s="8">
        <v>45.84</v>
      </c>
      <c r="F75" s="8">
        <v>6.0000000000000001E-3</v>
      </c>
      <c r="G75" s="8">
        <v>1.63</v>
      </c>
      <c r="H75" s="8">
        <v>1.3</v>
      </c>
      <c r="I75" s="8">
        <v>4.62</v>
      </c>
      <c r="J75" s="8">
        <v>5.7897530000000001</v>
      </c>
      <c r="K75" s="8">
        <v>0.11</v>
      </c>
      <c r="L75" s="8">
        <v>42.57</v>
      </c>
      <c r="M75" s="8">
        <v>0.76</v>
      </c>
      <c r="N75" s="8">
        <v>0.08</v>
      </c>
      <c r="O75" s="8">
        <v>3.4000000000000002E-2</v>
      </c>
      <c r="Q75" s="8">
        <v>3.34</v>
      </c>
      <c r="R75" s="8">
        <v>96.819752999999992</v>
      </c>
      <c r="S75" s="8">
        <f t="shared" si="11"/>
        <v>92.912261425323081</v>
      </c>
      <c r="T75" s="8">
        <f t="shared" si="12"/>
        <v>0.62963435582822092</v>
      </c>
      <c r="U75" s="12"/>
      <c r="V75" s="12"/>
      <c r="W75" s="12"/>
      <c r="X75" s="12"/>
      <c r="Y75" s="12"/>
      <c r="Z75" s="12"/>
      <c r="AA75" s="12"/>
      <c r="AB75" s="12"/>
      <c r="AC75" s="12">
        <f t="shared" si="16"/>
        <v>35.97</v>
      </c>
      <c r="AD75" s="12"/>
      <c r="AE75" s="12">
        <v>27</v>
      </c>
      <c r="AF75" s="12">
        <v>2558</v>
      </c>
      <c r="AG75" s="12"/>
      <c r="AH75" s="12">
        <v>2090</v>
      </c>
      <c r="AI75" s="12"/>
      <c r="AJ75" s="12"/>
      <c r="AK75" s="12"/>
      <c r="AL75" s="12"/>
      <c r="AM75" s="12"/>
      <c r="AN75" s="12"/>
      <c r="AO75" s="12"/>
      <c r="AP75" s="12">
        <v>2</v>
      </c>
      <c r="AQ75" s="12">
        <v>12</v>
      </c>
      <c r="AR75" s="12">
        <v>7</v>
      </c>
      <c r="AS75" s="12">
        <v>12</v>
      </c>
      <c r="AT75" s="12"/>
      <c r="AU75" s="12"/>
      <c r="AV75" s="12"/>
      <c r="AW75" s="12"/>
      <c r="AX75" s="12"/>
      <c r="AY75" s="12"/>
      <c r="AZ75" s="12"/>
      <c r="BA75" s="12"/>
      <c r="BB75" s="12"/>
      <c r="BC75" s="12"/>
      <c r="BD75" s="12"/>
      <c r="BE75" s="12"/>
      <c r="BF75" s="12"/>
      <c r="BG75" s="12">
        <v>9</v>
      </c>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v>1.3322222222222222</v>
      </c>
      <c r="CK75" s="12">
        <v>1.3322222222222222</v>
      </c>
      <c r="CL75" s="12"/>
      <c r="CM75" s="12"/>
      <c r="CN75" s="12"/>
      <c r="CO75" s="12"/>
      <c r="CP75" s="12"/>
      <c r="CQ75" s="12"/>
      <c r="CR75" s="12"/>
      <c r="CS75" s="12">
        <v>1.2239234449760765</v>
      </c>
      <c r="CT75" s="12">
        <f t="shared" si="14"/>
        <v>1.1989358319362762</v>
      </c>
      <c r="CU75" s="12">
        <f t="shared" si="15"/>
        <v>3.1802469999999943</v>
      </c>
      <c r="CV75" s="12"/>
    </row>
    <row r="76" spans="1:100">
      <c r="B76" s="7" t="s">
        <v>2032</v>
      </c>
      <c r="C76" s="7" t="s">
        <v>1692</v>
      </c>
      <c r="D76" s="7" t="s">
        <v>2033</v>
      </c>
      <c r="E76" s="8">
        <v>46.82</v>
      </c>
      <c r="F76" s="8">
        <v>6.0000000000000001E-3</v>
      </c>
      <c r="G76" s="8">
        <v>1.52</v>
      </c>
      <c r="H76" s="8">
        <v>1.27</v>
      </c>
      <c r="I76" s="8">
        <v>4.3</v>
      </c>
      <c r="J76" s="8">
        <v>5.4427586999999997</v>
      </c>
      <c r="K76" s="8">
        <v>0.11</v>
      </c>
      <c r="L76" s="8">
        <v>41.96</v>
      </c>
      <c r="M76" s="8">
        <v>0.67</v>
      </c>
      <c r="N76" s="8">
        <v>0.08</v>
      </c>
      <c r="O76" s="8">
        <v>2.8000000000000001E-2</v>
      </c>
      <c r="Q76" s="8">
        <v>3.2</v>
      </c>
      <c r="R76" s="8">
        <v>96.636758699999987</v>
      </c>
      <c r="S76" s="8">
        <f t="shared" si="11"/>
        <v>93.217943660333432</v>
      </c>
      <c r="T76" s="8">
        <f t="shared" si="12"/>
        <v>0.59524210526315802</v>
      </c>
      <c r="U76" s="12"/>
      <c r="V76" s="12"/>
      <c r="W76" s="12"/>
      <c r="X76" s="12"/>
      <c r="Y76" s="12"/>
      <c r="Z76" s="12"/>
      <c r="AA76" s="12"/>
      <c r="AB76" s="12"/>
      <c r="AC76" s="12">
        <f t="shared" si="16"/>
        <v>35.97</v>
      </c>
      <c r="AD76" s="12"/>
      <c r="AE76" s="12">
        <v>31</v>
      </c>
      <c r="AF76" s="12">
        <v>2704</v>
      </c>
      <c r="AG76" s="12"/>
      <c r="AH76" s="12">
        <v>1924</v>
      </c>
      <c r="AI76" s="12"/>
      <c r="AJ76" s="12"/>
      <c r="AK76" s="12"/>
      <c r="AL76" s="12"/>
      <c r="AM76" s="12"/>
      <c r="AN76" s="12"/>
      <c r="AO76" s="12"/>
      <c r="AP76" s="12"/>
      <c r="AQ76" s="12">
        <v>2</v>
      </c>
      <c r="AR76" s="12">
        <v>1</v>
      </c>
      <c r="AS76" s="12">
        <v>1</v>
      </c>
      <c r="AT76" s="12"/>
      <c r="AU76" s="12"/>
      <c r="AV76" s="12"/>
      <c r="AW76" s="12"/>
      <c r="AX76" s="12"/>
      <c r="AY76" s="12"/>
      <c r="AZ76" s="12"/>
      <c r="BA76" s="12"/>
      <c r="BB76" s="12"/>
      <c r="BC76" s="12"/>
      <c r="BD76" s="12"/>
      <c r="BE76" s="12"/>
      <c r="BF76" s="12"/>
      <c r="BG76" s="12">
        <v>15</v>
      </c>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v>1.1603225806451614</v>
      </c>
      <c r="CK76" s="12">
        <v>1.1603225806451614</v>
      </c>
      <c r="CL76" s="12"/>
      <c r="CM76" s="12"/>
      <c r="CN76" s="12"/>
      <c r="CO76" s="12"/>
      <c r="CP76" s="12"/>
      <c r="CQ76" s="12"/>
      <c r="CR76" s="12"/>
      <c r="CS76" s="12">
        <v>1.4054054054054055</v>
      </c>
      <c r="CT76" s="12">
        <f t="shared" si="14"/>
        <v>1.157020273650764</v>
      </c>
      <c r="CU76" s="12">
        <f t="shared" si="15"/>
        <v>3.3632412999999843</v>
      </c>
      <c r="CV76" s="12"/>
    </row>
    <row r="77" spans="1:100">
      <c r="B77" s="7" t="s">
        <v>2032</v>
      </c>
      <c r="C77" s="7" t="s">
        <v>1692</v>
      </c>
      <c r="D77" s="7" t="s">
        <v>2031</v>
      </c>
      <c r="E77" s="8">
        <v>44.41</v>
      </c>
      <c r="F77" s="8">
        <v>7.0000000000000001E-3</v>
      </c>
      <c r="G77" s="8">
        <v>0.91</v>
      </c>
      <c r="H77" s="8">
        <v>1.61</v>
      </c>
      <c r="I77" s="8">
        <v>4.1399999999999997</v>
      </c>
      <c r="J77" s="8">
        <v>5.5886940999999997</v>
      </c>
      <c r="K77" s="8">
        <v>0.1</v>
      </c>
      <c r="L77" s="8">
        <v>43.28</v>
      </c>
      <c r="M77" s="8">
        <v>0.4</v>
      </c>
      <c r="N77" s="8">
        <v>0.06</v>
      </c>
      <c r="O77" s="8">
        <v>0.02</v>
      </c>
      <c r="Q77" s="8">
        <v>4.68</v>
      </c>
      <c r="R77" s="8">
        <v>94.77569410000001</v>
      </c>
      <c r="S77" s="8">
        <f t="shared" si="11"/>
        <v>93.246427557738684</v>
      </c>
      <c r="T77" s="8">
        <f t="shared" si="12"/>
        <v>0.5935824175824177</v>
      </c>
      <c r="U77" s="12"/>
      <c r="V77" s="12"/>
      <c r="W77" s="12"/>
      <c r="X77" s="12"/>
      <c r="Y77" s="12"/>
      <c r="Z77" s="12"/>
      <c r="AA77" s="12"/>
      <c r="AB77" s="12"/>
      <c r="AC77" s="12">
        <f t="shared" si="16"/>
        <v>41.965000000000003</v>
      </c>
      <c r="AD77" s="12"/>
      <c r="AE77" s="12">
        <v>19</v>
      </c>
      <c r="AF77" s="12">
        <v>2217</v>
      </c>
      <c r="AG77" s="12"/>
      <c r="AH77" s="12">
        <v>2128</v>
      </c>
      <c r="AI77" s="12"/>
      <c r="AJ77" s="12"/>
      <c r="AK77" s="12"/>
      <c r="AL77" s="12"/>
      <c r="AM77" s="12"/>
      <c r="AN77" s="12"/>
      <c r="AO77" s="12"/>
      <c r="AP77" s="12">
        <v>1</v>
      </c>
      <c r="AQ77" s="12">
        <v>16</v>
      </c>
      <c r="AR77" s="12">
        <v>13</v>
      </c>
      <c r="AS77" s="12">
        <v>6</v>
      </c>
      <c r="AT77" s="12"/>
      <c r="AU77" s="12"/>
      <c r="AV77" s="12"/>
      <c r="AW77" s="12"/>
      <c r="AX77" s="12"/>
      <c r="AY77" s="12"/>
      <c r="AZ77" s="12"/>
      <c r="BA77" s="12"/>
      <c r="BB77" s="12"/>
      <c r="BC77" s="12"/>
      <c r="BD77" s="12"/>
      <c r="BE77" s="12"/>
      <c r="BF77" s="12"/>
      <c r="BG77" s="12">
        <v>18</v>
      </c>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v>2.2086842105263158</v>
      </c>
      <c r="CK77" s="12">
        <v>2.2086842105263158</v>
      </c>
      <c r="CL77" s="12"/>
      <c r="CM77" s="12"/>
      <c r="CN77" s="12"/>
      <c r="CO77" s="12"/>
      <c r="CP77" s="12"/>
      <c r="CQ77" s="12"/>
      <c r="CR77" s="12"/>
      <c r="CS77" s="12">
        <v>1.0418233082706767</v>
      </c>
      <c r="CT77" s="12">
        <f t="shared" si="14"/>
        <v>1.2581817389641357</v>
      </c>
      <c r="CU77" s="12">
        <f t="shared" si="15"/>
        <v>5.2243059000000045</v>
      </c>
      <c r="CV77" s="12"/>
    </row>
    <row r="78" spans="1:100" s="20" customFormat="1">
      <c r="A78" s="19"/>
      <c r="B78" s="19" t="s">
        <v>1489</v>
      </c>
      <c r="C78" s="19" t="s">
        <v>1697</v>
      </c>
      <c r="D78" s="19" t="s">
        <v>2030</v>
      </c>
      <c r="E78" s="8">
        <v>43.57</v>
      </c>
      <c r="F78" s="8">
        <v>0.03</v>
      </c>
      <c r="G78" s="8">
        <v>1.8</v>
      </c>
      <c r="H78" s="8">
        <v>1.78</v>
      </c>
      <c r="I78" s="8">
        <v>5.55</v>
      </c>
      <c r="J78" s="8">
        <v>7.1516617999999994</v>
      </c>
      <c r="K78" s="8">
        <v>0.13</v>
      </c>
      <c r="L78" s="8">
        <v>41.44</v>
      </c>
      <c r="M78" s="8">
        <v>1.94</v>
      </c>
      <c r="N78" s="8">
        <v>0.13</v>
      </c>
      <c r="O78" s="8">
        <v>0.12</v>
      </c>
      <c r="P78" s="8"/>
      <c r="Q78" s="8">
        <v>3.08</v>
      </c>
      <c r="R78" s="8">
        <v>96.311661799999996</v>
      </c>
      <c r="S78" s="8">
        <f t="shared" si="11"/>
        <v>91.17450803019068</v>
      </c>
      <c r="T78" s="8">
        <f t="shared" si="12"/>
        <v>1.4554311111111111</v>
      </c>
      <c r="U78" s="12"/>
      <c r="V78" s="12"/>
      <c r="W78" s="12"/>
      <c r="X78" s="12"/>
      <c r="Y78" s="12"/>
      <c r="Z78" s="12"/>
      <c r="AA78" s="12"/>
      <c r="AB78" s="12"/>
      <c r="AC78" s="12">
        <f t="shared" si="16"/>
        <v>179.85</v>
      </c>
      <c r="AD78" s="12"/>
      <c r="AE78" s="12">
        <v>45</v>
      </c>
      <c r="AF78" s="12">
        <v>2853</v>
      </c>
      <c r="AG78" s="12"/>
      <c r="AH78" s="12">
        <v>2136</v>
      </c>
      <c r="AI78" s="12"/>
      <c r="AJ78" s="12"/>
      <c r="AK78" s="12"/>
      <c r="AL78" s="12"/>
      <c r="AM78" s="12"/>
      <c r="AN78" s="12"/>
      <c r="AO78" s="12"/>
      <c r="AP78" s="12">
        <v>4</v>
      </c>
      <c r="AQ78" s="12">
        <v>27</v>
      </c>
      <c r="AR78" s="12">
        <v>5</v>
      </c>
      <c r="AS78" s="12">
        <v>6</v>
      </c>
      <c r="AT78" s="12"/>
      <c r="AU78" s="12"/>
      <c r="AV78" s="12"/>
      <c r="AW78" s="12"/>
      <c r="AX78" s="12"/>
      <c r="AY78" s="12"/>
      <c r="AZ78" s="12"/>
      <c r="BA78" s="12"/>
      <c r="BB78" s="12"/>
      <c r="BC78" s="12"/>
      <c r="BD78" s="12"/>
      <c r="BE78" s="12"/>
      <c r="BF78" s="12"/>
      <c r="BG78" s="12">
        <v>120</v>
      </c>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v>3.9966666666666666</v>
      </c>
      <c r="CK78" s="12">
        <v>3.9966666666666666</v>
      </c>
      <c r="CL78" s="12"/>
      <c r="CM78" s="12"/>
      <c r="CN78" s="12"/>
      <c r="CO78" s="12"/>
      <c r="CP78" s="12"/>
      <c r="CQ78" s="12"/>
      <c r="CR78" s="12"/>
      <c r="CS78" s="12">
        <v>1.3356741573033708</v>
      </c>
      <c r="CT78" s="12">
        <f t="shared" si="14"/>
        <v>1.2279172077054401</v>
      </c>
      <c r="CU78" s="12">
        <f t="shared" si="15"/>
        <v>3.688338200000004</v>
      </c>
      <c r="CV78" s="12"/>
    </row>
    <row r="79" spans="1:100" s="20" customFormat="1">
      <c r="A79" s="19"/>
      <c r="B79" s="19" t="s">
        <v>1489</v>
      </c>
      <c r="C79" s="19" t="s">
        <v>1697</v>
      </c>
      <c r="D79" s="19" t="s">
        <v>2029</v>
      </c>
      <c r="E79" s="8">
        <v>42.26</v>
      </c>
      <c r="F79" s="8">
        <v>0.11</v>
      </c>
      <c r="G79" s="8">
        <v>0.86</v>
      </c>
      <c r="H79" s="8">
        <v>2.63</v>
      </c>
      <c r="I79" s="8">
        <v>4.79</v>
      </c>
      <c r="J79" s="8">
        <v>7.1565002999999994</v>
      </c>
      <c r="K79" s="8">
        <v>0.1</v>
      </c>
      <c r="L79" s="8">
        <v>44.46</v>
      </c>
      <c r="M79" s="8">
        <v>0.42</v>
      </c>
      <c r="N79" s="8">
        <v>0.09</v>
      </c>
      <c r="O79" s="8">
        <v>7.3999999999999996E-2</v>
      </c>
      <c r="P79" s="8">
        <v>0.02</v>
      </c>
      <c r="Q79" s="8">
        <v>4.4400000000000004</v>
      </c>
      <c r="R79" s="8">
        <v>95.55050030000001</v>
      </c>
      <c r="S79" s="8">
        <f t="shared" si="11"/>
        <v>91.71924421755827</v>
      </c>
      <c r="T79" s="8">
        <f t="shared" si="12"/>
        <v>0.65949767441860463</v>
      </c>
      <c r="U79" s="12"/>
      <c r="V79" s="12"/>
      <c r="W79" s="12"/>
      <c r="X79" s="12"/>
      <c r="Y79" s="12"/>
      <c r="Z79" s="12"/>
      <c r="AA79" s="12"/>
      <c r="AB79" s="12"/>
      <c r="AC79" s="12">
        <f t="shared" si="16"/>
        <v>659.45</v>
      </c>
      <c r="AD79" s="12"/>
      <c r="AE79" s="12">
        <v>46</v>
      </c>
      <c r="AF79" s="12">
        <v>2068</v>
      </c>
      <c r="AG79" s="12"/>
      <c r="AH79" s="12">
        <v>2323</v>
      </c>
      <c r="AI79" s="12"/>
      <c r="AJ79" s="12"/>
      <c r="AK79" s="12"/>
      <c r="AL79" s="12"/>
      <c r="AM79" s="12"/>
      <c r="AN79" s="12"/>
      <c r="AO79" s="12"/>
      <c r="AP79" s="12">
        <v>5</v>
      </c>
      <c r="AQ79" s="12">
        <v>29</v>
      </c>
      <c r="AR79" s="12">
        <v>4</v>
      </c>
      <c r="AS79" s="12">
        <v>2</v>
      </c>
      <c r="AT79" s="12"/>
      <c r="AU79" s="12"/>
      <c r="AV79" s="12"/>
      <c r="AW79" s="12"/>
      <c r="AX79" s="12"/>
      <c r="AY79" s="12"/>
      <c r="AZ79" s="12"/>
      <c r="BA79" s="12"/>
      <c r="BB79" s="12"/>
      <c r="BC79" s="12"/>
      <c r="BD79" s="12"/>
      <c r="BE79" s="12"/>
      <c r="BF79" s="12"/>
      <c r="BG79" s="12">
        <v>184</v>
      </c>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v>14.335869565217392</v>
      </c>
      <c r="CK79" s="12">
        <v>14.335869565217392</v>
      </c>
      <c r="CL79" s="12"/>
      <c r="CM79" s="12"/>
      <c r="CN79" s="12"/>
      <c r="CO79" s="12"/>
      <c r="CP79" s="12"/>
      <c r="CQ79" s="12"/>
      <c r="CR79" s="12"/>
      <c r="CS79" s="12">
        <v>0.89022815325010762</v>
      </c>
      <c r="CT79" s="12">
        <f t="shared" si="14"/>
        <v>1.3582410886780465</v>
      </c>
      <c r="CU79" s="12">
        <f t="shared" si="15"/>
        <v>4.4494997000000041</v>
      </c>
      <c r="CV79" s="12"/>
    </row>
    <row r="80" spans="1:100" s="20" customFormat="1">
      <c r="A80" s="19"/>
      <c r="B80" s="19"/>
      <c r="C80" s="19"/>
      <c r="D80" s="19"/>
      <c r="E80" s="8"/>
      <c r="F80" s="8"/>
      <c r="G80" s="8"/>
      <c r="H80" s="8"/>
      <c r="I80" s="8"/>
      <c r="J80" s="8"/>
      <c r="K80" s="8"/>
      <c r="L80" s="8"/>
      <c r="M80" s="8"/>
      <c r="N80" s="8"/>
      <c r="O80" s="8"/>
      <c r="P80" s="8"/>
      <c r="Q80" s="8"/>
      <c r="R80" s="8"/>
      <c r="S80" s="8"/>
      <c r="T80" s="8"/>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row>
    <row r="81" spans="1:100" s="20" customFormat="1">
      <c r="A81" s="7" t="s">
        <v>2028</v>
      </c>
      <c r="B81" s="19" t="s">
        <v>2017</v>
      </c>
      <c r="C81" s="19" t="s">
        <v>1697</v>
      </c>
      <c r="D81" s="19">
        <v>140</v>
      </c>
      <c r="E81" s="8">
        <v>42.9</v>
      </c>
      <c r="F81" s="8">
        <v>0.25</v>
      </c>
      <c r="G81" s="8">
        <v>1.53</v>
      </c>
      <c r="H81" s="8"/>
      <c r="I81" s="8">
        <v>13</v>
      </c>
      <c r="J81" s="8">
        <v>13</v>
      </c>
      <c r="K81" s="8">
        <v>0.14000000000000001</v>
      </c>
      <c r="L81" s="8">
        <v>38.4</v>
      </c>
      <c r="M81" s="8">
        <v>1.9</v>
      </c>
      <c r="N81" s="8">
        <v>0.16</v>
      </c>
      <c r="O81" s="8">
        <v>0.02</v>
      </c>
      <c r="P81" s="8"/>
      <c r="Q81" s="8">
        <v>0.38</v>
      </c>
      <c r="R81" s="8">
        <v>98.3</v>
      </c>
      <c r="S81" s="8">
        <f t="shared" ref="S81:S107" si="17">100*(L81/40.3)/((L81/40.3)+(J81/71.85))</f>
        <v>84.041743071758859</v>
      </c>
      <c r="T81" s="8">
        <f t="shared" ref="T81:T107" si="18">1.3504*M81/G81</f>
        <v>1.6769673202614379</v>
      </c>
      <c r="U81" s="12"/>
      <c r="V81" s="12"/>
      <c r="W81" s="12"/>
      <c r="X81" s="12"/>
      <c r="Y81" s="12"/>
      <c r="Z81" s="12"/>
      <c r="AA81" s="12"/>
      <c r="AB81" s="12"/>
      <c r="AC81" s="12">
        <f t="shared" ref="AC81:AC107" si="19">__TiO2*5995</f>
        <v>1498.75</v>
      </c>
      <c r="AD81" s="12"/>
      <c r="AE81" s="12"/>
      <c r="AF81" s="12">
        <v>752.67499999999995</v>
      </c>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f t="shared" ref="CT81:CT107" si="20">(L81*0.60317)/(E81*0.4672)</f>
        <v>1.1556087747868569</v>
      </c>
      <c r="CU81" s="12">
        <f t="shared" ref="CU81:CU107" si="21">100-(SUM(E81:G81,J81:P81))</f>
        <v>1.7000000000000028</v>
      </c>
      <c r="CV81" s="12"/>
    </row>
    <row r="82" spans="1:100" s="20" customFormat="1">
      <c r="A82" s="7" t="s">
        <v>2027</v>
      </c>
      <c r="B82" s="19" t="s">
        <v>2017</v>
      </c>
      <c r="C82" s="19" t="s">
        <v>1697</v>
      </c>
      <c r="D82" s="19" t="s">
        <v>2026</v>
      </c>
      <c r="E82" s="8">
        <v>42.5</v>
      </c>
      <c r="F82" s="8">
        <v>0.27</v>
      </c>
      <c r="G82" s="8">
        <v>3.01</v>
      </c>
      <c r="H82" s="8"/>
      <c r="I82" s="8">
        <v>11.2</v>
      </c>
      <c r="J82" s="8">
        <v>11.2</v>
      </c>
      <c r="K82" s="8">
        <v>0.14000000000000001</v>
      </c>
      <c r="L82" s="8">
        <v>36.6</v>
      </c>
      <c r="M82" s="8">
        <v>2.98</v>
      </c>
      <c r="N82" s="8">
        <v>0.22</v>
      </c>
      <c r="O82" s="8">
        <v>0.04</v>
      </c>
      <c r="P82" s="8"/>
      <c r="Q82" s="8">
        <v>0.54</v>
      </c>
      <c r="R82" s="8">
        <v>96.96</v>
      </c>
      <c r="S82" s="8">
        <f t="shared" si="17"/>
        <v>85.35054380458736</v>
      </c>
      <c r="T82" s="8">
        <f t="shared" si="18"/>
        <v>1.3369408637873756</v>
      </c>
      <c r="U82" s="12"/>
      <c r="V82" s="12"/>
      <c r="W82" s="12"/>
      <c r="X82" s="12"/>
      <c r="Y82" s="12"/>
      <c r="Z82" s="12"/>
      <c r="AA82" s="12"/>
      <c r="AB82" s="12"/>
      <c r="AC82" s="12">
        <f t="shared" si="19"/>
        <v>1618.65</v>
      </c>
      <c r="AD82" s="12"/>
      <c r="AE82" s="12"/>
      <c r="AF82" s="12">
        <v>2463.3000000000002</v>
      </c>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v>0.41</v>
      </c>
      <c r="BI82" s="12">
        <v>1.18</v>
      </c>
      <c r="BJ82" s="12"/>
      <c r="BK82" s="12"/>
      <c r="BL82" s="12">
        <v>0.47</v>
      </c>
      <c r="BM82" s="12">
        <v>0.157</v>
      </c>
      <c r="BN82" s="12"/>
      <c r="BO82" s="12">
        <v>7.8E-2</v>
      </c>
      <c r="BP82" s="12"/>
      <c r="BQ82" s="12"/>
      <c r="BR82" s="12"/>
      <c r="BS82" s="12"/>
      <c r="BT82" s="12">
        <v>0.36</v>
      </c>
      <c r="BU82" s="12">
        <v>6.2E-2</v>
      </c>
      <c r="BV82" s="12"/>
      <c r="BW82" s="12"/>
      <c r="BX82" s="12"/>
      <c r="BY82" s="12"/>
      <c r="BZ82" s="12"/>
      <c r="CA82" s="12"/>
      <c r="CB82" s="12"/>
      <c r="CC82" s="12"/>
      <c r="CD82" s="12"/>
      <c r="CE82" s="12"/>
      <c r="CF82" s="12"/>
      <c r="CG82" s="12"/>
      <c r="CH82" s="12"/>
      <c r="CI82" s="12"/>
      <c r="CJ82" s="12"/>
      <c r="CK82" s="12"/>
      <c r="CL82" s="12">
        <v>10309.872611464969</v>
      </c>
      <c r="CM82" s="12"/>
      <c r="CN82" s="12"/>
      <c r="CO82" s="12">
        <v>5.9161277777777777</v>
      </c>
      <c r="CP82" s="12"/>
      <c r="CQ82" s="12"/>
      <c r="CR82" s="12"/>
      <c r="CS82" s="12"/>
      <c r="CT82" s="12">
        <f t="shared" si="20"/>
        <v>1.1118061039484286</v>
      </c>
      <c r="CU82" s="12">
        <f t="shared" si="21"/>
        <v>3.039999999999992</v>
      </c>
      <c r="CV82" s="12"/>
    </row>
    <row r="83" spans="1:100" s="20" customFormat="1">
      <c r="A83" s="19"/>
      <c r="B83" s="19" t="s">
        <v>2017</v>
      </c>
      <c r="C83" s="19" t="s">
        <v>1697</v>
      </c>
      <c r="D83" s="19">
        <v>251</v>
      </c>
      <c r="E83" s="8">
        <v>43.1</v>
      </c>
      <c r="F83" s="8">
        <v>0.22</v>
      </c>
      <c r="G83" s="8">
        <v>2.71</v>
      </c>
      <c r="H83" s="8"/>
      <c r="I83" s="8">
        <v>9.9700000000000006</v>
      </c>
      <c r="J83" s="8">
        <v>9.9700000000000006</v>
      </c>
      <c r="K83" s="8">
        <v>0.14000000000000001</v>
      </c>
      <c r="L83" s="8">
        <v>39.200000000000003</v>
      </c>
      <c r="M83" s="8">
        <v>2.21</v>
      </c>
      <c r="N83" s="8">
        <v>0.2</v>
      </c>
      <c r="O83" s="8"/>
      <c r="P83" s="8"/>
      <c r="Q83" s="8">
        <v>1</v>
      </c>
      <c r="R83" s="8">
        <v>97.75</v>
      </c>
      <c r="S83" s="8">
        <f t="shared" si="17"/>
        <v>87.515470071102513</v>
      </c>
      <c r="T83" s="8">
        <f t="shared" si="18"/>
        <v>1.1012487084870848</v>
      </c>
      <c r="U83" s="12"/>
      <c r="V83" s="12"/>
      <c r="W83" s="12"/>
      <c r="X83" s="12"/>
      <c r="Y83" s="12"/>
      <c r="Z83" s="12"/>
      <c r="AA83" s="12"/>
      <c r="AB83" s="12"/>
      <c r="AC83" s="12">
        <f t="shared" si="19"/>
        <v>1318.9</v>
      </c>
      <c r="AD83" s="12"/>
      <c r="AE83" s="12"/>
      <c r="AF83" s="12">
        <v>3079.125</v>
      </c>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v>0.28000000000000003</v>
      </c>
      <c r="BI83" s="12">
        <v>0.8</v>
      </c>
      <c r="BJ83" s="12"/>
      <c r="BK83" s="12"/>
      <c r="BL83" s="12">
        <v>0.35</v>
      </c>
      <c r="BM83" s="12">
        <v>0.14199999999999999</v>
      </c>
      <c r="BN83" s="12"/>
      <c r="BO83" s="12">
        <v>9.4E-2</v>
      </c>
      <c r="BP83" s="12"/>
      <c r="BQ83" s="12"/>
      <c r="BR83" s="12"/>
      <c r="BS83" s="12"/>
      <c r="BT83" s="12">
        <v>0.38</v>
      </c>
      <c r="BU83" s="12">
        <v>6.6000000000000003E-2</v>
      </c>
      <c r="BV83" s="12"/>
      <c r="BW83" s="12"/>
      <c r="BX83" s="12"/>
      <c r="BY83" s="12"/>
      <c r="BZ83" s="12"/>
      <c r="CA83" s="12"/>
      <c r="CB83" s="12"/>
      <c r="CC83" s="12"/>
      <c r="CD83" s="12"/>
      <c r="CE83" s="12"/>
      <c r="CF83" s="12"/>
      <c r="CG83" s="12"/>
      <c r="CH83" s="12"/>
      <c r="CI83" s="12"/>
      <c r="CJ83" s="12"/>
      <c r="CK83" s="12"/>
      <c r="CL83" s="12">
        <v>9288.0281690140855</v>
      </c>
      <c r="CM83" s="12"/>
      <c r="CN83" s="12"/>
      <c r="CO83" s="12">
        <v>4.1565447368421058</v>
      </c>
      <c r="CP83" s="12"/>
      <c r="CQ83" s="12"/>
      <c r="CR83" s="12"/>
      <c r="CS83" s="12"/>
      <c r="CT83" s="12">
        <f t="shared" si="20"/>
        <v>1.1742097860979563</v>
      </c>
      <c r="CU83" s="12">
        <f t="shared" si="21"/>
        <v>2.25</v>
      </c>
      <c r="CV83" s="12"/>
    </row>
    <row r="84" spans="1:100" s="20" customFormat="1">
      <c r="A84" s="19"/>
      <c r="B84" s="19" t="s">
        <v>2017</v>
      </c>
      <c r="C84" s="19" t="s">
        <v>1697</v>
      </c>
      <c r="D84" s="19">
        <v>145</v>
      </c>
      <c r="E84" s="8">
        <v>43.8</v>
      </c>
      <c r="F84" s="8">
        <v>0.22</v>
      </c>
      <c r="G84" s="8">
        <v>2.69</v>
      </c>
      <c r="H84" s="8"/>
      <c r="I84" s="8">
        <v>9.66</v>
      </c>
      <c r="J84" s="8">
        <v>9.66</v>
      </c>
      <c r="K84" s="8">
        <v>0.14000000000000001</v>
      </c>
      <c r="L84" s="8">
        <v>40.1</v>
      </c>
      <c r="M84" s="8">
        <v>2.21</v>
      </c>
      <c r="N84" s="8">
        <v>0.19</v>
      </c>
      <c r="O84" s="8"/>
      <c r="P84" s="8"/>
      <c r="Q84" s="8">
        <v>0.62</v>
      </c>
      <c r="R84" s="8">
        <v>99.01</v>
      </c>
      <c r="S84" s="8">
        <f t="shared" si="17"/>
        <v>88.096620590903555</v>
      </c>
      <c r="T84" s="8">
        <f t="shared" si="18"/>
        <v>1.1094364312267657</v>
      </c>
      <c r="U84" s="12"/>
      <c r="V84" s="12"/>
      <c r="W84" s="12"/>
      <c r="X84" s="12"/>
      <c r="Y84" s="12"/>
      <c r="Z84" s="12"/>
      <c r="AA84" s="12"/>
      <c r="AB84" s="12"/>
      <c r="AC84" s="12">
        <f t="shared" si="19"/>
        <v>1318.9</v>
      </c>
      <c r="AD84" s="12"/>
      <c r="AE84" s="12"/>
      <c r="AF84" s="12">
        <v>3352.8249999999998</v>
      </c>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v>0.28000000000000003</v>
      </c>
      <c r="BI84" s="12">
        <v>1.2</v>
      </c>
      <c r="BJ84" s="12"/>
      <c r="BK84" s="12"/>
      <c r="BL84" s="12">
        <v>0.36</v>
      </c>
      <c r="BM84" s="12">
        <v>0.14000000000000001</v>
      </c>
      <c r="BN84" s="12"/>
      <c r="BO84" s="12">
        <v>7.6999999999999999E-2</v>
      </c>
      <c r="BP84" s="12"/>
      <c r="BQ84" s="12"/>
      <c r="BR84" s="12"/>
      <c r="BS84" s="12"/>
      <c r="BT84" s="12">
        <v>0.3</v>
      </c>
      <c r="BU84" s="12">
        <v>5.0999999999999997E-2</v>
      </c>
      <c r="BV84" s="12"/>
      <c r="BW84" s="12"/>
      <c r="BX84" s="12"/>
      <c r="BY84" s="12"/>
      <c r="BZ84" s="12"/>
      <c r="CA84" s="12"/>
      <c r="CB84" s="12"/>
      <c r="CC84" s="12"/>
      <c r="CD84" s="12"/>
      <c r="CE84" s="12"/>
      <c r="CF84" s="12"/>
      <c r="CG84" s="12"/>
      <c r="CH84" s="12"/>
      <c r="CI84" s="12"/>
      <c r="CJ84" s="12"/>
      <c r="CK84" s="12"/>
      <c r="CL84" s="12">
        <v>9420.7142857142862</v>
      </c>
      <c r="CM84" s="12"/>
      <c r="CN84" s="12"/>
      <c r="CO84" s="12">
        <v>5.2649566666666674</v>
      </c>
      <c r="CP84" s="12"/>
      <c r="CQ84" s="12"/>
      <c r="CR84" s="12"/>
      <c r="CS84" s="12"/>
      <c r="CT84" s="12">
        <f t="shared" si="20"/>
        <v>1.1819719244542441</v>
      </c>
      <c r="CU84" s="12">
        <f t="shared" si="21"/>
        <v>0.99000000000002331</v>
      </c>
      <c r="CV84" s="12"/>
    </row>
    <row r="85" spans="1:100" s="20" customFormat="1">
      <c r="A85" s="19"/>
      <c r="B85" s="19" t="s">
        <v>2017</v>
      </c>
      <c r="C85" s="19" t="s">
        <v>1697</v>
      </c>
      <c r="D85" s="19" t="s">
        <v>2025</v>
      </c>
      <c r="E85" s="8">
        <v>43.5</v>
      </c>
      <c r="F85" s="8">
        <v>0.52</v>
      </c>
      <c r="G85" s="8">
        <v>0.89</v>
      </c>
      <c r="H85" s="8"/>
      <c r="I85" s="8">
        <v>10.3</v>
      </c>
      <c r="J85" s="8">
        <v>10.3</v>
      </c>
      <c r="K85" s="8">
        <v>0.12</v>
      </c>
      <c r="L85" s="8">
        <v>42.8</v>
      </c>
      <c r="M85" s="8">
        <v>0.92</v>
      </c>
      <c r="N85" s="8"/>
      <c r="O85" s="8">
        <v>0.02</v>
      </c>
      <c r="P85" s="8"/>
      <c r="Q85" s="8">
        <v>0.54</v>
      </c>
      <c r="R85" s="8">
        <v>99.07</v>
      </c>
      <c r="S85" s="8">
        <f t="shared" si="17"/>
        <v>88.107223796439811</v>
      </c>
      <c r="T85" s="8">
        <f t="shared" si="18"/>
        <v>1.3959191011235956</v>
      </c>
      <c r="U85" s="12"/>
      <c r="V85" s="12"/>
      <c r="W85" s="12"/>
      <c r="X85" s="12"/>
      <c r="Y85" s="12"/>
      <c r="Z85" s="12"/>
      <c r="AA85" s="12"/>
      <c r="AB85" s="12"/>
      <c r="AC85" s="12">
        <f t="shared" si="19"/>
        <v>3117.4</v>
      </c>
      <c r="AD85" s="12"/>
      <c r="AE85" s="12"/>
      <c r="AF85" s="12">
        <v>3626.5250000000001</v>
      </c>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f t="shared" si="20"/>
        <v>1.2702564556762712</v>
      </c>
      <c r="CU85" s="12">
        <f t="shared" si="21"/>
        <v>0.93000000000000682</v>
      </c>
      <c r="CV85" s="12"/>
    </row>
    <row r="86" spans="1:100" s="20" customFormat="1">
      <c r="A86" s="19"/>
      <c r="B86" s="19" t="s">
        <v>2017</v>
      </c>
      <c r="C86" s="19" t="s">
        <v>1697</v>
      </c>
      <c r="D86" s="19">
        <v>142</v>
      </c>
      <c r="E86" s="8">
        <v>43.1</v>
      </c>
      <c r="F86" s="8">
        <v>0.21</v>
      </c>
      <c r="G86" s="8">
        <v>0.95</v>
      </c>
      <c r="H86" s="8"/>
      <c r="I86" s="8">
        <v>9.35</v>
      </c>
      <c r="J86" s="8">
        <v>9.35</v>
      </c>
      <c r="K86" s="8">
        <v>0.12</v>
      </c>
      <c r="L86" s="8">
        <v>42.5</v>
      </c>
      <c r="M86" s="8">
        <v>1.1100000000000001</v>
      </c>
      <c r="N86" s="8">
        <v>0.09</v>
      </c>
      <c r="O86" s="8"/>
      <c r="P86" s="8"/>
      <c r="Q86" s="8">
        <v>1.69</v>
      </c>
      <c r="R86" s="8">
        <v>97.43</v>
      </c>
      <c r="S86" s="8">
        <f t="shared" si="17"/>
        <v>89.015808513801474</v>
      </c>
      <c r="T86" s="8">
        <f t="shared" si="18"/>
        <v>1.5778357894736845</v>
      </c>
      <c r="U86" s="12"/>
      <c r="V86" s="12"/>
      <c r="W86" s="12"/>
      <c r="X86" s="12"/>
      <c r="Y86" s="12"/>
      <c r="Z86" s="12"/>
      <c r="AA86" s="12"/>
      <c r="AB86" s="12"/>
      <c r="AC86" s="12">
        <f t="shared" si="19"/>
        <v>1258.95</v>
      </c>
      <c r="AD86" s="12"/>
      <c r="AE86" s="12"/>
      <c r="AF86" s="12">
        <v>2394.875</v>
      </c>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f t="shared" si="20"/>
        <v>1.2730590793153862</v>
      </c>
      <c r="CU86" s="12">
        <f t="shared" si="21"/>
        <v>2.5699999999999932</v>
      </c>
      <c r="CV86" s="12"/>
    </row>
    <row r="87" spans="1:100" s="20" customFormat="1">
      <c r="A87" s="19"/>
      <c r="B87" s="19" t="s">
        <v>2017</v>
      </c>
      <c r="C87" s="19" t="s">
        <v>1697</v>
      </c>
      <c r="D87" s="19">
        <v>146</v>
      </c>
      <c r="E87" s="8">
        <v>42.9</v>
      </c>
      <c r="F87" s="8">
        <v>0.44</v>
      </c>
      <c r="G87" s="8">
        <v>0.91</v>
      </c>
      <c r="H87" s="8"/>
      <c r="I87" s="8">
        <v>9.11</v>
      </c>
      <c r="J87" s="8">
        <v>9.11</v>
      </c>
      <c r="K87" s="8">
        <v>0.12</v>
      </c>
      <c r="L87" s="8">
        <v>43.8</v>
      </c>
      <c r="M87" s="8">
        <v>0.73</v>
      </c>
      <c r="N87" s="8">
        <v>0.08</v>
      </c>
      <c r="O87" s="8">
        <v>0.1</v>
      </c>
      <c r="P87" s="8"/>
      <c r="Q87" s="8">
        <v>0.77</v>
      </c>
      <c r="R87" s="8">
        <v>98.19</v>
      </c>
      <c r="S87" s="8">
        <f t="shared" si="17"/>
        <v>89.552761212271605</v>
      </c>
      <c r="T87" s="8">
        <f t="shared" si="18"/>
        <v>1.083287912087912</v>
      </c>
      <c r="U87" s="12"/>
      <c r="V87" s="12"/>
      <c r="W87" s="12"/>
      <c r="X87" s="12"/>
      <c r="Y87" s="12"/>
      <c r="Z87" s="12"/>
      <c r="AA87" s="12"/>
      <c r="AB87" s="12"/>
      <c r="AC87" s="12">
        <f t="shared" si="19"/>
        <v>2637.8</v>
      </c>
      <c r="AD87" s="12"/>
      <c r="AE87" s="12"/>
      <c r="AF87" s="12">
        <v>3147.55</v>
      </c>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f t="shared" si="20"/>
        <v>1.3181162587412587</v>
      </c>
      <c r="CU87" s="12">
        <f t="shared" si="21"/>
        <v>1.8100000000000165</v>
      </c>
      <c r="CV87" s="12"/>
    </row>
    <row r="88" spans="1:100" s="20" customFormat="1">
      <c r="A88" s="19"/>
      <c r="B88" s="19" t="s">
        <v>2017</v>
      </c>
      <c r="C88" s="19" t="s">
        <v>1697</v>
      </c>
      <c r="D88" s="19" t="s">
        <v>2024</v>
      </c>
      <c r="E88" s="8">
        <v>43.8</v>
      </c>
      <c r="F88" s="8">
        <v>0.39</v>
      </c>
      <c r="G88" s="8">
        <v>2.91</v>
      </c>
      <c r="H88" s="8"/>
      <c r="I88" s="8">
        <v>7.9</v>
      </c>
      <c r="J88" s="8">
        <v>7.9</v>
      </c>
      <c r="K88" s="8">
        <v>0.13</v>
      </c>
      <c r="L88" s="8">
        <v>38.4</v>
      </c>
      <c r="M88" s="8">
        <v>2.83</v>
      </c>
      <c r="N88" s="8">
        <v>0.25</v>
      </c>
      <c r="O88" s="8">
        <v>0.19</v>
      </c>
      <c r="P88" s="8"/>
      <c r="Q88" s="8">
        <v>1.54</v>
      </c>
      <c r="R88" s="8">
        <v>96.8</v>
      </c>
      <c r="S88" s="8">
        <f t="shared" si="17"/>
        <v>89.654612157626062</v>
      </c>
      <c r="T88" s="8">
        <f t="shared" si="18"/>
        <v>1.3132756013745703</v>
      </c>
      <c r="U88" s="12"/>
      <c r="V88" s="12"/>
      <c r="W88" s="12"/>
      <c r="X88" s="12"/>
      <c r="Y88" s="12"/>
      <c r="Z88" s="12"/>
      <c r="AA88" s="12"/>
      <c r="AB88" s="12"/>
      <c r="AC88" s="12">
        <f t="shared" si="19"/>
        <v>2338.0500000000002</v>
      </c>
      <c r="AD88" s="12"/>
      <c r="AE88" s="12"/>
      <c r="AF88" s="12">
        <v>3079.125</v>
      </c>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v>0.65</v>
      </c>
      <c r="BI88" s="12">
        <v>1.57</v>
      </c>
      <c r="BJ88" s="12"/>
      <c r="BK88" s="12"/>
      <c r="BL88" s="12">
        <v>0.59</v>
      </c>
      <c r="BM88" s="12">
        <v>0.2</v>
      </c>
      <c r="BN88" s="12"/>
      <c r="BO88" s="12">
        <v>0.105</v>
      </c>
      <c r="BP88" s="12"/>
      <c r="BQ88" s="12"/>
      <c r="BR88" s="12"/>
      <c r="BS88" s="12"/>
      <c r="BT88" s="12">
        <v>0.3</v>
      </c>
      <c r="BU88" s="12">
        <v>5.3999999999999999E-2</v>
      </c>
      <c r="BV88" s="12"/>
      <c r="BW88" s="12"/>
      <c r="BX88" s="12"/>
      <c r="BY88" s="12"/>
      <c r="BZ88" s="12"/>
      <c r="CA88" s="12"/>
      <c r="CB88" s="12"/>
      <c r="CC88" s="12"/>
      <c r="CD88" s="12"/>
      <c r="CE88" s="12"/>
      <c r="CF88" s="12"/>
      <c r="CG88" s="12"/>
      <c r="CH88" s="12"/>
      <c r="CI88" s="12"/>
      <c r="CJ88" s="12"/>
      <c r="CK88" s="12"/>
      <c r="CL88" s="12">
        <v>11690.25</v>
      </c>
      <c r="CM88" s="12"/>
      <c r="CN88" s="12"/>
      <c r="CO88" s="12">
        <v>6.7420033333333329</v>
      </c>
      <c r="CP88" s="12"/>
      <c r="CQ88" s="12"/>
      <c r="CR88" s="12"/>
      <c r="CS88" s="12"/>
      <c r="CT88" s="12">
        <f t="shared" si="20"/>
        <v>1.1318633890035654</v>
      </c>
      <c r="CU88" s="12">
        <f t="shared" si="21"/>
        <v>3.2000000000000028</v>
      </c>
      <c r="CV88" s="12"/>
    </row>
    <row r="89" spans="1:100" s="20" customFormat="1">
      <c r="A89" s="19"/>
      <c r="B89" s="19" t="s">
        <v>2017</v>
      </c>
      <c r="C89" s="19" t="s">
        <v>1697</v>
      </c>
      <c r="D89" s="19">
        <v>160</v>
      </c>
      <c r="E89" s="8">
        <v>43.9</v>
      </c>
      <c r="F89" s="8">
        <v>0.17</v>
      </c>
      <c r="G89" s="8">
        <v>0.46</v>
      </c>
      <c r="H89" s="8"/>
      <c r="I89" s="8">
        <v>8.52</v>
      </c>
      <c r="J89" s="8">
        <v>8.52</v>
      </c>
      <c r="K89" s="8">
        <v>0.11</v>
      </c>
      <c r="L89" s="8">
        <v>45.5</v>
      </c>
      <c r="M89" s="8">
        <v>0.51</v>
      </c>
      <c r="N89" s="8"/>
      <c r="O89" s="8"/>
      <c r="P89" s="8"/>
      <c r="Q89" s="8">
        <v>0.23</v>
      </c>
      <c r="R89" s="8">
        <v>99.17</v>
      </c>
      <c r="S89" s="8">
        <f t="shared" si="17"/>
        <v>90.495417201956201</v>
      </c>
      <c r="T89" s="8">
        <f t="shared" si="18"/>
        <v>1.4971826086956521</v>
      </c>
      <c r="U89" s="12"/>
      <c r="V89" s="12"/>
      <c r="W89" s="12"/>
      <c r="X89" s="12"/>
      <c r="Y89" s="12"/>
      <c r="Z89" s="12"/>
      <c r="AA89" s="12"/>
      <c r="AB89" s="12"/>
      <c r="AC89" s="12">
        <f t="shared" si="19"/>
        <v>1019.1500000000001</v>
      </c>
      <c r="AD89" s="12"/>
      <c r="AE89" s="12"/>
      <c r="AF89" s="12">
        <v>3147.55</v>
      </c>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v>0.1</v>
      </c>
      <c r="BI89" s="12">
        <v>0.26</v>
      </c>
      <c r="BJ89" s="12"/>
      <c r="BK89" s="12"/>
      <c r="BL89" s="12">
        <v>9.0999999999999998E-2</v>
      </c>
      <c r="BM89" s="12">
        <v>1.2999999999999999E-2</v>
      </c>
      <c r="BN89" s="12"/>
      <c r="BO89" s="12">
        <v>1.2999999999999999E-2</v>
      </c>
      <c r="BP89" s="12"/>
      <c r="BQ89" s="12"/>
      <c r="BR89" s="12"/>
      <c r="BS89" s="12"/>
      <c r="BT89" s="12">
        <v>4.3999999999999997E-2</v>
      </c>
      <c r="BU89" s="12">
        <v>4.8999999999999998E-3</v>
      </c>
      <c r="BV89" s="12"/>
      <c r="BW89" s="12"/>
      <c r="BX89" s="12"/>
      <c r="BY89" s="12"/>
      <c r="BZ89" s="12"/>
      <c r="CA89" s="12"/>
      <c r="CB89" s="12"/>
      <c r="CC89" s="12"/>
      <c r="CD89" s="12"/>
      <c r="CE89" s="12"/>
      <c r="CF89" s="12"/>
      <c r="CG89" s="12"/>
      <c r="CH89" s="12"/>
      <c r="CI89" s="12"/>
      <c r="CJ89" s="12"/>
      <c r="CK89" s="12"/>
      <c r="CL89" s="12">
        <v>78396.153846153858</v>
      </c>
      <c r="CM89" s="12"/>
      <c r="CN89" s="12"/>
      <c r="CO89" s="12">
        <v>8.2840227272727276</v>
      </c>
      <c r="CP89" s="12"/>
      <c r="CQ89" s="12"/>
      <c r="CR89" s="12"/>
      <c r="CS89" s="12"/>
      <c r="CT89" s="12">
        <f t="shared" si="20"/>
        <v>1.3380852244359847</v>
      </c>
      <c r="CU89" s="12">
        <f t="shared" si="21"/>
        <v>0.82999999999999829</v>
      </c>
      <c r="CV89" s="12"/>
    </row>
    <row r="90" spans="1:100" s="20" customFormat="1">
      <c r="A90" s="19"/>
      <c r="B90" s="19" t="s">
        <v>2017</v>
      </c>
      <c r="C90" s="19" t="s">
        <v>1697</v>
      </c>
      <c r="D90" s="19">
        <v>141</v>
      </c>
      <c r="E90" s="8">
        <v>41.7</v>
      </c>
      <c r="F90" s="8">
        <v>0.12</v>
      </c>
      <c r="G90" s="8">
        <v>0.41</v>
      </c>
      <c r="H90" s="8"/>
      <c r="I90" s="8">
        <v>7.95</v>
      </c>
      <c r="J90" s="8">
        <v>7.95</v>
      </c>
      <c r="K90" s="8">
        <v>0.13</v>
      </c>
      <c r="L90" s="8">
        <v>44.1</v>
      </c>
      <c r="M90" s="8">
        <v>0.96</v>
      </c>
      <c r="N90" s="8">
        <v>0.05</v>
      </c>
      <c r="O90" s="8">
        <v>0.01</v>
      </c>
      <c r="P90" s="8"/>
      <c r="Q90" s="8">
        <v>3.38</v>
      </c>
      <c r="R90" s="8">
        <v>95.43</v>
      </c>
      <c r="S90" s="8">
        <f t="shared" si="17"/>
        <v>90.817203931246183</v>
      </c>
      <c r="T90" s="8">
        <f t="shared" si="18"/>
        <v>3.1619121951219515</v>
      </c>
      <c r="U90" s="12"/>
      <c r="V90" s="12"/>
      <c r="W90" s="12"/>
      <c r="X90" s="12"/>
      <c r="Y90" s="12"/>
      <c r="Z90" s="12"/>
      <c r="AA90" s="12"/>
      <c r="AB90" s="12"/>
      <c r="AC90" s="12">
        <f t="shared" si="19"/>
        <v>719.4</v>
      </c>
      <c r="AD90" s="12"/>
      <c r="AE90" s="12"/>
      <c r="AF90" s="12">
        <v>2805.4249999999997</v>
      </c>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f t="shared" si="20"/>
        <v>1.3653356595545481</v>
      </c>
      <c r="CU90" s="12">
        <f t="shared" si="21"/>
        <v>4.5700000000000074</v>
      </c>
      <c r="CV90" s="12"/>
    </row>
    <row r="91" spans="1:100" s="20" customFormat="1">
      <c r="A91" s="19"/>
      <c r="B91" s="19" t="s">
        <v>2017</v>
      </c>
      <c r="C91" s="19" t="s">
        <v>1697</v>
      </c>
      <c r="D91" s="19" t="s">
        <v>2023</v>
      </c>
      <c r="E91" s="8">
        <v>43.4</v>
      </c>
      <c r="F91" s="8">
        <v>0.04</v>
      </c>
      <c r="G91" s="8">
        <v>0.51</v>
      </c>
      <c r="H91" s="8"/>
      <c r="I91" s="8">
        <v>7.31</v>
      </c>
      <c r="J91" s="8">
        <v>7.31</v>
      </c>
      <c r="K91" s="8">
        <v>0.12</v>
      </c>
      <c r="L91" s="8">
        <v>46.1</v>
      </c>
      <c r="M91" s="8">
        <v>0.62</v>
      </c>
      <c r="N91" s="8">
        <v>0.05</v>
      </c>
      <c r="O91" s="8">
        <v>0.03</v>
      </c>
      <c r="P91" s="8"/>
      <c r="Q91" s="8">
        <v>1</v>
      </c>
      <c r="R91" s="8">
        <v>98.18</v>
      </c>
      <c r="S91" s="8">
        <f t="shared" si="17"/>
        <v>91.832465639259226</v>
      </c>
      <c r="T91" s="8">
        <f t="shared" si="18"/>
        <v>1.6416627450980392</v>
      </c>
      <c r="U91" s="12"/>
      <c r="V91" s="12"/>
      <c r="W91" s="12"/>
      <c r="X91" s="12"/>
      <c r="Y91" s="12"/>
      <c r="Z91" s="12"/>
      <c r="AA91" s="12"/>
      <c r="AB91" s="12"/>
      <c r="AC91" s="12">
        <f t="shared" si="19"/>
        <v>239.8</v>
      </c>
      <c r="AD91" s="12"/>
      <c r="AE91" s="12"/>
      <c r="AF91" s="12">
        <v>3489.6750000000002</v>
      </c>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f t="shared" si="20"/>
        <v>1.3713493170412221</v>
      </c>
      <c r="CU91" s="12">
        <f t="shared" si="21"/>
        <v>1.8200000000000074</v>
      </c>
      <c r="CV91" s="12"/>
    </row>
    <row r="92" spans="1:100">
      <c r="B92" s="7" t="s">
        <v>2017</v>
      </c>
      <c r="C92" s="7" t="s">
        <v>1692</v>
      </c>
      <c r="D92" s="7">
        <v>112</v>
      </c>
      <c r="E92" s="8">
        <v>43.2</v>
      </c>
      <c r="F92" s="8">
        <v>0.15</v>
      </c>
      <c r="G92" s="8">
        <v>0.27</v>
      </c>
      <c r="I92" s="8">
        <v>12.4</v>
      </c>
      <c r="J92" s="8">
        <v>12.4</v>
      </c>
      <c r="K92" s="8">
        <v>0.13</v>
      </c>
      <c r="L92" s="8">
        <v>41.4</v>
      </c>
      <c r="M92" s="8">
        <v>1.28</v>
      </c>
      <c r="O92" s="8">
        <v>0.02</v>
      </c>
      <c r="Q92" s="8">
        <v>0.31</v>
      </c>
      <c r="R92" s="8">
        <v>98.85</v>
      </c>
      <c r="S92" s="8">
        <f t="shared" si="17"/>
        <v>85.616712383178239</v>
      </c>
      <c r="T92" s="8">
        <f t="shared" si="18"/>
        <v>6.4018962962962958</v>
      </c>
      <c r="U92" s="12"/>
      <c r="V92" s="12"/>
      <c r="W92" s="12"/>
      <c r="X92" s="12"/>
      <c r="Y92" s="12"/>
      <c r="Z92" s="12"/>
      <c r="AA92" s="12"/>
      <c r="AB92" s="12"/>
      <c r="AC92" s="12">
        <f t="shared" si="19"/>
        <v>899.25</v>
      </c>
      <c r="AD92" s="12"/>
      <c r="AE92" s="12"/>
      <c r="AF92" s="12">
        <v>1847.4749999999999</v>
      </c>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f t="shared" si="20"/>
        <v>1.2372386914954336</v>
      </c>
      <c r="CU92" s="12">
        <f t="shared" si="21"/>
        <v>1.1499999999999915</v>
      </c>
      <c r="CV92" s="12"/>
    </row>
    <row r="93" spans="1:100">
      <c r="B93" s="7" t="s">
        <v>2017</v>
      </c>
      <c r="C93" s="7" t="s">
        <v>1692</v>
      </c>
      <c r="D93" s="7" t="s">
        <v>2022</v>
      </c>
      <c r="E93" s="8">
        <v>42.6</v>
      </c>
      <c r="F93" s="8">
        <v>0.21</v>
      </c>
      <c r="G93" s="8">
        <v>0.46</v>
      </c>
      <c r="I93" s="8">
        <v>9.27</v>
      </c>
      <c r="J93" s="8">
        <v>9.27</v>
      </c>
      <c r="K93" s="8">
        <v>0.12</v>
      </c>
      <c r="L93" s="8">
        <v>39</v>
      </c>
      <c r="M93" s="8">
        <v>3.26</v>
      </c>
      <c r="N93" s="8">
        <v>0.17</v>
      </c>
      <c r="O93" s="8">
        <v>0.01</v>
      </c>
      <c r="Q93" s="8">
        <v>1.33</v>
      </c>
      <c r="R93" s="8">
        <v>95.1</v>
      </c>
      <c r="S93" s="8">
        <f t="shared" si="17"/>
        <v>88.236377703275238</v>
      </c>
      <c r="T93" s="8">
        <f t="shared" si="18"/>
        <v>9.5702260869565219</v>
      </c>
      <c r="U93" s="12"/>
      <c r="V93" s="12"/>
      <c r="W93" s="12"/>
      <c r="X93" s="12"/>
      <c r="Y93" s="12"/>
      <c r="Z93" s="12"/>
      <c r="AA93" s="12"/>
      <c r="AB93" s="12"/>
      <c r="AC93" s="12">
        <f t="shared" si="19"/>
        <v>1258.95</v>
      </c>
      <c r="AD93" s="12"/>
      <c r="AE93" s="12"/>
      <c r="AF93" s="12">
        <v>3147.55</v>
      </c>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v>0.62</v>
      </c>
      <c r="BI93" s="12">
        <v>1.73</v>
      </c>
      <c r="BJ93" s="12"/>
      <c r="BK93" s="12"/>
      <c r="BL93" s="12">
        <v>0.4</v>
      </c>
      <c r="BM93" s="12">
        <v>0.13200000000000001</v>
      </c>
      <c r="BN93" s="12"/>
      <c r="BO93" s="12">
        <v>6.6000000000000003E-2</v>
      </c>
      <c r="BP93" s="12"/>
      <c r="BQ93" s="12"/>
      <c r="BR93" s="12"/>
      <c r="BS93" s="12"/>
      <c r="BT93" s="12">
        <v>0.28000000000000003</v>
      </c>
      <c r="BU93" s="12">
        <v>4.7E-2</v>
      </c>
      <c r="BV93" s="12"/>
      <c r="BW93" s="12"/>
      <c r="BX93" s="12"/>
      <c r="BY93" s="12"/>
      <c r="BZ93" s="12"/>
      <c r="CA93" s="12"/>
      <c r="CB93" s="12"/>
      <c r="CC93" s="12"/>
      <c r="CD93" s="12"/>
      <c r="CE93" s="12"/>
      <c r="CF93" s="12"/>
      <c r="CG93" s="12"/>
      <c r="CH93" s="12"/>
      <c r="CI93" s="12"/>
      <c r="CJ93" s="12"/>
      <c r="CK93" s="12"/>
      <c r="CL93" s="12">
        <v>9537.5</v>
      </c>
      <c r="CM93" s="12"/>
      <c r="CN93" s="12"/>
      <c r="CO93" s="12">
        <v>8.3211499999999994</v>
      </c>
      <c r="CP93" s="12"/>
      <c r="CQ93" s="12"/>
      <c r="CR93" s="12"/>
      <c r="CS93" s="12"/>
      <c r="CT93" s="12">
        <f t="shared" si="20"/>
        <v>1.1819304095118657</v>
      </c>
      <c r="CU93" s="12">
        <f t="shared" si="21"/>
        <v>4.8999999999999915</v>
      </c>
      <c r="CV93" s="12"/>
    </row>
    <row r="94" spans="1:100">
      <c r="B94" s="7" t="s">
        <v>2017</v>
      </c>
      <c r="C94" s="7" t="s">
        <v>1692</v>
      </c>
      <c r="D94" s="7">
        <v>110</v>
      </c>
      <c r="E94" s="8">
        <v>43.8</v>
      </c>
      <c r="F94" s="8">
        <v>0.17</v>
      </c>
      <c r="G94" s="8">
        <v>0.48</v>
      </c>
      <c r="I94" s="8">
        <v>8.14</v>
      </c>
      <c r="J94" s="8">
        <v>8.14</v>
      </c>
      <c r="K94" s="8">
        <v>0.13</v>
      </c>
      <c r="L94" s="8">
        <v>38</v>
      </c>
      <c r="M94" s="8">
        <v>2.96</v>
      </c>
      <c r="N94" s="8">
        <v>0.26</v>
      </c>
      <c r="O94" s="8">
        <v>0.02</v>
      </c>
      <c r="Q94" s="8">
        <v>1.54</v>
      </c>
      <c r="R94" s="8">
        <v>93.96</v>
      </c>
      <c r="S94" s="8">
        <f t="shared" si="17"/>
        <v>89.273861458267248</v>
      </c>
      <c r="T94" s="8">
        <f t="shared" si="18"/>
        <v>8.3274666666666679</v>
      </c>
      <c r="U94" s="12"/>
      <c r="V94" s="12"/>
      <c r="W94" s="12"/>
      <c r="X94" s="12"/>
      <c r="Y94" s="12"/>
      <c r="Z94" s="12"/>
      <c r="AA94" s="12"/>
      <c r="AB94" s="12"/>
      <c r="AC94" s="12">
        <f t="shared" si="19"/>
        <v>1019.1500000000001</v>
      </c>
      <c r="AD94" s="12"/>
      <c r="AE94" s="12"/>
      <c r="AF94" s="12">
        <v>3284.4</v>
      </c>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f t="shared" si="20"/>
        <v>1.1200731453681116</v>
      </c>
      <c r="CU94" s="12">
        <f t="shared" si="21"/>
        <v>6.0400000000000063</v>
      </c>
      <c r="CV94" s="12"/>
    </row>
    <row r="95" spans="1:100">
      <c r="B95" s="7" t="s">
        <v>2017</v>
      </c>
      <c r="C95" s="7" t="s">
        <v>1692</v>
      </c>
      <c r="D95" s="7">
        <v>128</v>
      </c>
      <c r="E95" s="8">
        <v>44.6</v>
      </c>
      <c r="F95" s="8">
        <v>0.14000000000000001</v>
      </c>
      <c r="G95" s="8">
        <v>0.63</v>
      </c>
      <c r="I95" s="8">
        <v>7.9</v>
      </c>
      <c r="J95" s="8">
        <v>7.9</v>
      </c>
      <c r="K95" s="8">
        <v>0.13</v>
      </c>
      <c r="L95" s="8">
        <v>39.799999999999997</v>
      </c>
      <c r="M95" s="8">
        <v>2.63</v>
      </c>
      <c r="O95" s="8">
        <v>0.01</v>
      </c>
      <c r="Q95" s="8">
        <v>1.31</v>
      </c>
      <c r="R95" s="8">
        <v>95.84</v>
      </c>
      <c r="S95" s="8">
        <f t="shared" si="17"/>
        <v>89.982064191315303</v>
      </c>
      <c r="T95" s="8">
        <f t="shared" si="18"/>
        <v>5.6373841269841272</v>
      </c>
      <c r="U95" s="12"/>
      <c r="V95" s="12"/>
      <c r="W95" s="12"/>
      <c r="X95" s="12"/>
      <c r="Y95" s="12"/>
      <c r="Z95" s="12"/>
      <c r="AA95" s="12"/>
      <c r="AB95" s="12"/>
      <c r="AC95" s="12">
        <f t="shared" si="19"/>
        <v>839.30000000000007</v>
      </c>
      <c r="AD95" s="12"/>
      <c r="AE95" s="12"/>
      <c r="AF95" s="12">
        <v>4310.7749999999996</v>
      </c>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f t="shared" si="20"/>
        <v>1.1520865647459915</v>
      </c>
      <c r="CU95" s="12">
        <f t="shared" si="21"/>
        <v>4.1599999999999966</v>
      </c>
      <c r="CV95" s="12"/>
    </row>
    <row r="96" spans="1:100">
      <c r="B96" s="7" t="s">
        <v>2017</v>
      </c>
      <c r="C96" s="7" t="s">
        <v>1692</v>
      </c>
      <c r="D96" s="7" t="s">
        <v>2021</v>
      </c>
      <c r="E96" s="8">
        <v>43.3</v>
      </c>
      <c r="F96" s="8">
        <v>0.13</v>
      </c>
      <c r="G96" s="8">
        <v>0.47</v>
      </c>
      <c r="I96" s="8">
        <v>7.65</v>
      </c>
      <c r="J96" s="8">
        <v>7.65</v>
      </c>
      <c r="K96" s="8">
        <v>0.12</v>
      </c>
      <c r="L96" s="8">
        <v>39.299999999999997</v>
      </c>
      <c r="M96" s="8">
        <v>2.8</v>
      </c>
      <c r="N96" s="8">
        <v>0.2</v>
      </c>
      <c r="O96" s="8">
        <v>0.01</v>
      </c>
      <c r="Q96" s="8">
        <v>2.08</v>
      </c>
      <c r="R96" s="8">
        <v>93.98</v>
      </c>
      <c r="S96" s="8">
        <f t="shared" si="17"/>
        <v>90.156609195402297</v>
      </c>
      <c r="T96" s="8">
        <f t="shared" si="18"/>
        <v>8.0449361702127664</v>
      </c>
      <c r="U96" s="12"/>
      <c r="V96" s="12"/>
      <c r="W96" s="12"/>
      <c r="X96" s="12"/>
      <c r="Y96" s="12"/>
      <c r="Z96" s="12"/>
      <c r="AA96" s="12"/>
      <c r="AB96" s="12"/>
      <c r="AC96" s="12">
        <f t="shared" si="19"/>
        <v>779.35</v>
      </c>
      <c r="AD96" s="12"/>
      <c r="AE96" s="12"/>
      <c r="AF96" s="12">
        <v>3215.9749999999999</v>
      </c>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v>0.41</v>
      </c>
      <c r="BI96" s="12">
        <v>1.02</v>
      </c>
      <c r="BJ96" s="12"/>
      <c r="BK96" s="12"/>
      <c r="BL96" s="12">
        <v>0.3</v>
      </c>
      <c r="BM96" s="12">
        <v>0.108</v>
      </c>
      <c r="BN96" s="12"/>
      <c r="BO96" s="12">
        <v>5.6000000000000001E-2</v>
      </c>
      <c r="BP96" s="12"/>
      <c r="BQ96" s="12"/>
      <c r="BR96" s="12"/>
      <c r="BS96" s="12"/>
      <c r="BT96" s="12">
        <v>0.34</v>
      </c>
      <c r="BU96" s="12">
        <v>5.8000000000000003E-2</v>
      </c>
      <c r="BV96" s="12"/>
      <c r="BW96" s="12"/>
      <c r="BX96" s="12"/>
      <c r="BY96" s="12"/>
      <c r="BZ96" s="12"/>
      <c r="CA96" s="12"/>
      <c r="CB96" s="12"/>
      <c r="CC96" s="12"/>
      <c r="CD96" s="12"/>
      <c r="CE96" s="12"/>
      <c r="CF96" s="12"/>
      <c r="CG96" s="12"/>
      <c r="CH96" s="12"/>
      <c r="CI96" s="12"/>
      <c r="CJ96" s="12"/>
      <c r="CK96" s="12"/>
      <c r="CL96" s="12">
        <v>7216.2037037037044</v>
      </c>
      <c r="CM96" s="12"/>
      <c r="CN96" s="12"/>
      <c r="CO96" s="12">
        <v>5.8857647058823526</v>
      </c>
      <c r="CP96" s="12"/>
      <c r="CQ96" s="12"/>
      <c r="CR96" s="12"/>
      <c r="CS96" s="12"/>
      <c r="CT96" s="12">
        <f t="shared" si="20"/>
        <v>1.1717677817235597</v>
      </c>
      <c r="CU96" s="12">
        <f t="shared" si="21"/>
        <v>6.019999999999996</v>
      </c>
      <c r="CV96" s="12"/>
    </row>
    <row r="97" spans="1:100">
      <c r="B97" s="7" t="s">
        <v>2017</v>
      </c>
      <c r="C97" s="7" t="s">
        <v>1692</v>
      </c>
      <c r="D97" s="7">
        <v>125</v>
      </c>
      <c r="E97" s="8">
        <v>41.8</v>
      </c>
      <c r="F97" s="8">
        <v>0.09</v>
      </c>
      <c r="G97" s="8">
        <v>0.53</v>
      </c>
      <c r="I97" s="8">
        <v>8.65</v>
      </c>
      <c r="J97" s="8">
        <v>8.65</v>
      </c>
      <c r="K97" s="8">
        <v>0.12</v>
      </c>
      <c r="L97" s="8">
        <v>45.7</v>
      </c>
      <c r="M97" s="8">
        <v>0.41</v>
      </c>
      <c r="N97" s="8">
        <v>0.04</v>
      </c>
      <c r="O97" s="8">
        <v>0.02</v>
      </c>
      <c r="Q97" s="8">
        <v>1.38</v>
      </c>
      <c r="R97" s="8">
        <v>97.36</v>
      </c>
      <c r="S97" s="8">
        <f t="shared" si="17"/>
        <v>90.402489992125851</v>
      </c>
      <c r="T97" s="8">
        <f t="shared" si="18"/>
        <v>1.0446490566037734</v>
      </c>
      <c r="U97" s="12"/>
      <c r="V97" s="12"/>
      <c r="W97" s="12"/>
      <c r="X97" s="12"/>
      <c r="Y97" s="12"/>
      <c r="Z97" s="12"/>
      <c r="AA97" s="12"/>
      <c r="AB97" s="12"/>
      <c r="AC97" s="12">
        <f t="shared" si="19"/>
        <v>539.54999999999995</v>
      </c>
      <c r="AD97" s="12"/>
      <c r="AE97" s="12"/>
      <c r="AF97" s="12">
        <v>3626.5250000000001</v>
      </c>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f t="shared" si="20"/>
        <v>1.4114867868027794</v>
      </c>
      <c r="CU97" s="12">
        <f t="shared" si="21"/>
        <v>2.6400000000000006</v>
      </c>
      <c r="CV97" s="12"/>
    </row>
    <row r="98" spans="1:100">
      <c r="B98" s="7" t="s">
        <v>2017</v>
      </c>
      <c r="C98" s="7" t="s">
        <v>1692</v>
      </c>
      <c r="D98" s="7" t="s">
        <v>2020</v>
      </c>
      <c r="E98" s="8">
        <v>44</v>
      </c>
      <c r="F98" s="8">
        <v>0.2</v>
      </c>
      <c r="G98" s="8">
        <v>0.51</v>
      </c>
      <c r="I98" s="8">
        <v>8.2799999999999994</v>
      </c>
      <c r="J98" s="8">
        <v>8.2799999999999994</v>
      </c>
      <c r="K98" s="8">
        <v>0.12</v>
      </c>
      <c r="L98" s="8">
        <v>44.3</v>
      </c>
      <c r="M98" s="8">
        <v>0.96</v>
      </c>
      <c r="N98" s="8">
        <v>0.09</v>
      </c>
      <c r="O98" s="8">
        <v>0.02</v>
      </c>
      <c r="Q98" s="8">
        <v>1.1499999999999999</v>
      </c>
      <c r="R98" s="8">
        <v>98.48</v>
      </c>
      <c r="S98" s="8">
        <f t="shared" si="17"/>
        <v>90.511280799649896</v>
      </c>
      <c r="T98" s="8">
        <f t="shared" si="18"/>
        <v>2.541929411764706</v>
      </c>
      <c r="U98" s="12"/>
      <c r="V98" s="12"/>
      <c r="W98" s="12"/>
      <c r="X98" s="12"/>
      <c r="Y98" s="12"/>
      <c r="Z98" s="12"/>
      <c r="AA98" s="12"/>
      <c r="AB98" s="12"/>
      <c r="AC98" s="12">
        <f t="shared" si="19"/>
        <v>1199</v>
      </c>
      <c r="AD98" s="12"/>
      <c r="AE98" s="12"/>
      <c r="AF98" s="12">
        <v>3489.6750000000002</v>
      </c>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f t="shared" si="20"/>
        <v>1.2998341667963884</v>
      </c>
      <c r="CU98" s="12">
        <f t="shared" si="21"/>
        <v>1.5200000000000102</v>
      </c>
      <c r="CV98" s="12"/>
    </row>
    <row r="99" spans="1:100">
      <c r="B99" s="7" t="s">
        <v>2017</v>
      </c>
      <c r="C99" s="7" t="s">
        <v>1692</v>
      </c>
      <c r="D99" s="7" t="s">
        <v>2019</v>
      </c>
      <c r="E99" s="8">
        <v>42.8</v>
      </c>
      <c r="F99" s="8">
        <v>0.09</v>
      </c>
      <c r="G99" s="8">
        <v>0.27</v>
      </c>
      <c r="I99" s="8">
        <v>7.77</v>
      </c>
      <c r="J99" s="8">
        <v>7.77</v>
      </c>
      <c r="K99" s="8">
        <v>0.11</v>
      </c>
      <c r="L99" s="8">
        <v>45.2</v>
      </c>
      <c r="M99" s="8">
        <v>0.82</v>
      </c>
      <c r="N99" s="8">
        <v>0.05</v>
      </c>
      <c r="O99" s="8">
        <v>0.02</v>
      </c>
      <c r="Q99" s="8">
        <v>1.54</v>
      </c>
      <c r="R99" s="8">
        <v>97.13</v>
      </c>
      <c r="S99" s="8">
        <f t="shared" si="17"/>
        <v>91.206040523473831</v>
      </c>
      <c r="T99" s="8">
        <f t="shared" si="18"/>
        <v>4.1012148148148144</v>
      </c>
      <c r="U99" s="12"/>
      <c r="V99" s="12"/>
      <c r="W99" s="12"/>
      <c r="X99" s="12"/>
      <c r="Y99" s="12"/>
      <c r="Z99" s="12"/>
      <c r="AA99" s="12"/>
      <c r="AB99" s="12"/>
      <c r="AC99" s="12">
        <f t="shared" si="19"/>
        <v>539.54999999999995</v>
      </c>
      <c r="AD99" s="12"/>
      <c r="AE99" s="12"/>
      <c r="AF99" s="12">
        <v>1847.4749999999999</v>
      </c>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v>0.14000000000000001</v>
      </c>
      <c r="BI99" s="12">
        <v>0.37</v>
      </c>
      <c r="BJ99" s="12"/>
      <c r="BK99" s="12"/>
      <c r="BL99" s="12">
        <v>0.10199999999999999</v>
      </c>
      <c r="BM99" s="12">
        <v>2.5999999999999999E-2</v>
      </c>
      <c r="BN99" s="12"/>
      <c r="BO99" s="12">
        <v>1.2E-2</v>
      </c>
      <c r="BP99" s="12"/>
      <c r="BQ99" s="12"/>
      <c r="BR99" s="12"/>
      <c r="BS99" s="12"/>
      <c r="BT99" s="12">
        <v>3.3000000000000002E-2</v>
      </c>
      <c r="BU99" s="12">
        <v>4.3E-3</v>
      </c>
      <c r="BV99" s="12"/>
      <c r="BW99" s="12"/>
      <c r="BX99" s="12"/>
      <c r="BY99" s="12"/>
      <c r="BZ99" s="12"/>
      <c r="CA99" s="12"/>
      <c r="CB99" s="12"/>
      <c r="CC99" s="12"/>
      <c r="CD99" s="12"/>
      <c r="CE99" s="12"/>
      <c r="CF99" s="12"/>
      <c r="CG99" s="12"/>
      <c r="CH99" s="12"/>
      <c r="CI99" s="12"/>
      <c r="CJ99" s="12"/>
      <c r="CK99" s="12"/>
      <c r="CL99" s="12">
        <v>20751.923076923074</v>
      </c>
      <c r="CM99" s="12"/>
      <c r="CN99" s="12"/>
      <c r="CO99" s="12">
        <v>17.759212121212119</v>
      </c>
      <c r="CP99" s="12"/>
      <c r="CQ99" s="12"/>
      <c r="CR99" s="12"/>
      <c r="CS99" s="12"/>
      <c r="CT99" s="12">
        <f t="shared" si="20"/>
        <v>1.3634259777877353</v>
      </c>
      <c r="CU99" s="12">
        <f t="shared" si="21"/>
        <v>2.8700000000000045</v>
      </c>
      <c r="CV99" s="12"/>
    </row>
    <row r="100" spans="1:100">
      <c r="B100" s="7" t="s">
        <v>2017</v>
      </c>
      <c r="C100" s="7" t="s">
        <v>1692</v>
      </c>
      <c r="D100" s="7">
        <v>1078</v>
      </c>
      <c r="E100" s="8">
        <v>43.3</v>
      </c>
      <c r="F100" s="8">
        <v>0.06</v>
      </c>
      <c r="G100" s="8">
        <v>0.51</v>
      </c>
      <c r="I100" s="8">
        <v>7.25</v>
      </c>
      <c r="J100" s="8">
        <v>7.25</v>
      </c>
      <c r="K100" s="8">
        <v>0.12</v>
      </c>
      <c r="L100" s="8">
        <v>42.7</v>
      </c>
      <c r="M100" s="8">
        <v>1.24</v>
      </c>
      <c r="N100" s="8">
        <v>7.0000000000000007E-2</v>
      </c>
      <c r="O100" s="8">
        <v>0.01</v>
      </c>
      <c r="Q100" s="8">
        <v>2.23</v>
      </c>
      <c r="R100" s="8">
        <v>95.26</v>
      </c>
      <c r="S100" s="8">
        <f t="shared" si="17"/>
        <v>91.304755414160596</v>
      </c>
      <c r="T100" s="8">
        <f t="shared" si="18"/>
        <v>3.2833254901960784</v>
      </c>
      <c r="U100" s="12"/>
      <c r="V100" s="12"/>
      <c r="W100" s="12"/>
      <c r="X100" s="12"/>
      <c r="Y100" s="12"/>
      <c r="Z100" s="12"/>
      <c r="AA100" s="12"/>
      <c r="AB100" s="12"/>
      <c r="AC100" s="12">
        <f t="shared" si="19"/>
        <v>359.7</v>
      </c>
      <c r="AD100" s="12"/>
      <c r="AE100" s="12"/>
      <c r="AF100" s="12">
        <v>3489.6750000000002</v>
      </c>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v>0.13</v>
      </c>
      <c r="BI100" s="12">
        <v>0.38</v>
      </c>
      <c r="BJ100" s="12"/>
      <c r="BK100" s="12"/>
      <c r="BL100" s="12">
        <v>9.2999999999999999E-2</v>
      </c>
      <c r="BM100" s="12">
        <v>3.4000000000000002E-2</v>
      </c>
      <c r="BN100" s="12"/>
      <c r="BO100" s="12">
        <v>1.6E-2</v>
      </c>
      <c r="BP100" s="12"/>
      <c r="BQ100" s="12"/>
      <c r="BR100" s="12"/>
      <c r="BS100" s="12"/>
      <c r="BT100" s="12">
        <v>5.2999999999999999E-2</v>
      </c>
      <c r="BU100" s="12">
        <v>1.2E-2</v>
      </c>
      <c r="BV100" s="12"/>
      <c r="BW100" s="12"/>
      <c r="BX100" s="12"/>
      <c r="BY100" s="12"/>
      <c r="BZ100" s="12"/>
      <c r="CA100" s="12"/>
      <c r="CB100" s="12"/>
      <c r="CC100" s="12"/>
      <c r="CD100" s="12"/>
      <c r="CE100" s="12"/>
      <c r="CF100" s="12"/>
      <c r="CG100" s="12"/>
      <c r="CH100" s="12"/>
      <c r="CI100" s="12"/>
      <c r="CJ100" s="12"/>
      <c r="CK100" s="12"/>
      <c r="CL100" s="12">
        <v>10579.411764705881</v>
      </c>
      <c r="CM100" s="12"/>
      <c r="CN100" s="12"/>
      <c r="CO100" s="12">
        <v>16.721283018867926</v>
      </c>
      <c r="CP100" s="12"/>
      <c r="CQ100" s="12"/>
      <c r="CR100" s="12"/>
      <c r="CS100" s="12"/>
      <c r="CT100" s="12">
        <f t="shared" si="20"/>
        <v>1.2731420936283973</v>
      </c>
      <c r="CU100" s="12">
        <f t="shared" si="21"/>
        <v>4.7400000000000091</v>
      </c>
      <c r="CV100" s="12"/>
    </row>
    <row r="101" spans="1:100">
      <c r="B101" s="7" t="s">
        <v>2017</v>
      </c>
      <c r="C101" s="7" t="s">
        <v>1692</v>
      </c>
      <c r="D101" s="7">
        <v>126</v>
      </c>
      <c r="E101" s="8">
        <v>42</v>
      </c>
      <c r="F101" s="8">
        <v>0.03</v>
      </c>
      <c r="G101" s="8">
        <v>0.35</v>
      </c>
      <c r="I101" s="8">
        <v>7.76</v>
      </c>
      <c r="J101" s="8">
        <v>7.76</v>
      </c>
      <c r="K101" s="8">
        <v>0.12</v>
      </c>
      <c r="L101" s="8">
        <v>47</v>
      </c>
      <c r="M101" s="8">
        <v>0.52</v>
      </c>
      <c r="N101" s="8">
        <v>0.04</v>
      </c>
      <c r="O101" s="8">
        <v>0.03</v>
      </c>
      <c r="Q101" s="8">
        <v>1.23</v>
      </c>
      <c r="R101" s="8">
        <v>97.85</v>
      </c>
      <c r="S101" s="8">
        <f t="shared" si="17"/>
        <v>91.524246831295301</v>
      </c>
      <c r="T101" s="8">
        <f t="shared" si="18"/>
        <v>2.0063085714285718</v>
      </c>
      <c r="U101" s="12"/>
      <c r="V101" s="12"/>
      <c r="W101" s="12"/>
      <c r="X101" s="12"/>
      <c r="Y101" s="12"/>
      <c r="Z101" s="12"/>
      <c r="AA101" s="12"/>
      <c r="AB101" s="12"/>
      <c r="AC101" s="12">
        <f t="shared" si="19"/>
        <v>179.85</v>
      </c>
      <c r="AD101" s="12"/>
      <c r="AE101" s="12"/>
      <c r="AF101" s="12">
        <v>2394.875</v>
      </c>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v>7.1999999999999995E-2</v>
      </c>
      <c r="BI101" s="12">
        <v>0.2</v>
      </c>
      <c r="BJ101" s="12"/>
      <c r="BK101" s="12"/>
      <c r="BL101" s="12">
        <v>3.2000000000000001E-2</v>
      </c>
      <c r="BM101" s="12">
        <v>1.2E-2</v>
      </c>
      <c r="BN101" s="12"/>
      <c r="BO101" s="12">
        <v>7.9000000000000008E-3</v>
      </c>
      <c r="BP101" s="12"/>
      <c r="BQ101" s="12"/>
      <c r="BR101" s="12"/>
      <c r="BS101" s="12"/>
      <c r="BT101" s="12">
        <v>2.5000000000000001E-2</v>
      </c>
      <c r="BU101" s="12">
        <v>4.3E-3</v>
      </c>
      <c r="BV101" s="12"/>
      <c r="BW101" s="12"/>
      <c r="BX101" s="12"/>
      <c r="BY101" s="12"/>
      <c r="BZ101" s="12"/>
      <c r="CA101" s="12"/>
      <c r="CB101" s="12"/>
      <c r="CC101" s="12"/>
      <c r="CD101" s="12"/>
      <c r="CE101" s="12"/>
      <c r="CF101" s="12"/>
      <c r="CG101" s="12"/>
      <c r="CH101" s="12"/>
      <c r="CI101" s="12"/>
      <c r="CJ101" s="12"/>
      <c r="CK101" s="12"/>
      <c r="CL101" s="12">
        <v>14987.5</v>
      </c>
      <c r="CM101" s="12"/>
      <c r="CN101" s="12"/>
      <c r="CO101" s="12">
        <v>14.86576</v>
      </c>
      <c r="CP101" s="12"/>
      <c r="CQ101" s="12"/>
      <c r="CR101" s="12"/>
      <c r="CS101" s="12"/>
      <c r="CT101" s="12">
        <f t="shared" si="20"/>
        <v>1.444725925472929</v>
      </c>
      <c r="CU101" s="12">
        <f t="shared" si="21"/>
        <v>2.1500000000000057</v>
      </c>
      <c r="CV101" s="12"/>
    </row>
    <row r="102" spans="1:100">
      <c r="B102" s="7" t="s">
        <v>2017</v>
      </c>
      <c r="C102" s="7" t="s">
        <v>1692</v>
      </c>
      <c r="D102" s="7">
        <v>117</v>
      </c>
      <c r="E102" s="8">
        <v>41.4</v>
      </c>
      <c r="F102" s="8">
        <v>0.04</v>
      </c>
      <c r="G102" s="8">
        <v>0.32</v>
      </c>
      <c r="I102" s="8">
        <v>7.78</v>
      </c>
      <c r="J102" s="8">
        <v>7.78</v>
      </c>
      <c r="K102" s="8">
        <v>0.1</v>
      </c>
      <c r="L102" s="8">
        <v>47.6</v>
      </c>
      <c r="M102" s="8">
        <v>0.44</v>
      </c>
      <c r="N102" s="8">
        <v>0.03</v>
      </c>
      <c r="Q102" s="8">
        <v>1.08</v>
      </c>
      <c r="R102" s="8">
        <v>97.71</v>
      </c>
      <c r="S102" s="8">
        <f t="shared" si="17"/>
        <v>91.602354192769752</v>
      </c>
      <c r="T102" s="8">
        <f t="shared" si="18"/>
        <v>1.8568</v>
      </c>
      <c r="U102" s="12"/>
      <c r="V102" s="12"/>
      <c r="W102" s="12"/>
      <c r="X102" s="12"/>
      <c r="Y102" s="12"/>
      <c r="Z102" s="12"/>
      <c r="AA102" s="12"/>
      <c r="AB102" s="12"/>
      <c r="AC102" s="12">
        <f t="shared" si="19"/>
        <v>239.8</v>
      </c>
      <c r="AD102" s="12"/>
      <c r="AE102" s="12"/>
      <c r="AF102" s="12">
        <v>2189.6</v>
      </c>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f t="shared" si="20"/>
        <v>1.4843745863940176</v>
      </c>
      <c r="CU102" s="12">
        <f t="shared" si="21"/>
        <v>2.289999999999992</v>
      </c>
      <c r="CV102" s="12"/>
    </row>
    <row r="103" spans="1:100">
      <c r="B103" s="7" t="s">
        <v>2017</v>
      </c>
      <c r="C103" s="7" t="s">
        <v>1692</v>
      </c>
      <c r="D103" s="7" t="s">
        <v>2018</v>
      </c>
      <c r="E103" s="8">
        <v>42.1</v>
      </c>
      <c r="F103" s="8">
        <v>0.24</v>
      </c>
      <c r="G103" s="8">
        <v>0.65</v>
      </c>
      <c r="I103" s="8">
        <v>7.12</v>
      </c>
      <c r="J103" s="8">
        <v>7.12</v>
      </c>
      <c r="K103" s="8">
        <v>0.12</v>
      </c>
      <c r="L103" s="8">
        <v>43.9</v>
      </c>
      <c r="M103" s="8">
        <v>0.82</v>
      </c>
      <c r="N103" s="8">
        <v>0.05</v>
      </c>
      <c r="O103" s="8">
        <v>0.05</v>
      </c>
      <c r="Q103" s="8">
        <v>1.31</v>
      </c>
      <c r="R103" s="8">
        <v>95.05</v>
      </c>
      <c r="S103" s="8">
        <f t="shared" si="17"/>
        <v>91.661627170676326</v>
      </c>
      <c r="T103" s="8">
        <f t="shared" si="18"/>
        <v>1.7035815384615383</v>
      </c>
      <c r="U103" s="12"/>
      <c r="V103" s="12"/>
      <c r="W103" s="12"/>
      <c r="X103" s="12"/>
      <c r="Y103" s="12"/>
      <c r="Z103" s="12"/>
      <c r="AA103" s="12"/>
      <c r="AB103" s="12"/>
      <c r="AC103" s="12">
        <f t="shared" si="19"/>
        <v>1438.8</v>
      </c>
      <c r="AD103" s="12"/>
      <c r="AE103" s="12"/>
      <c r="AF103" s="12">
        <v>4447.625</v>
      </c>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v>0.11</v>
      </c>
      <c r="BI103" s="12">
        <v>0.32</v>
      </c>
      <c r="BJ103" s="12"/>
      <c r="BK103" s="12"/>
      <c r="BL103" s="12">
        <v>0.09</v>
      </c>
      <c r="BM103" s="12">
        <v>3.1E-2</v>
      </c>
      <c r="BN103" s="12"/>
      <c r="BO103" s="12">
        <v>1.2E-2</v>
      </c>
      <c r="BP103" s="12"/>
      <c r="BQ103" s="12"/>
      <c r="BR103" s="12"/>
      <c r="BS103" s="12"/>
      <c r="BT103" s="12">
        <v>3.4000000000000002E-2</v>
      </c>
      <c r="BU103" s="12">
        <v>3.2000000000000002E-3</v>
      </c>
      <c r="BV103" s="12"/>
      <c r="BW103" s="12"/>
      <c r="BX103" s="12"/>
      <c r="BY103" s="12"/>
      <c r="BZ103" s="12"/>
      <c r="CA103" s="12"/>
      <c r="CB103" s="12"/>
      <c r="CC103" s="12"/>
      <c r="CD103" s="12"/>
      <c r="CE103" s="12"/>
      <c r="CF103" s="12"/>
      <c r="CG103" s="12"/>
      <c r="CH103" s="12"/>
      <c r="CI103" s="12"/>
      <c r="CJ103" s="12"/>
      <c r="CK103" s="12"/>
      <c r="CL103" s="12">
        <v>46412.903225806447</v>
      </c>
      <c r="CM103" s="12"/>
      <c r="CN103" s="12"/>
      <c r="CO103" s="12">
        <v>17.236882352941173</v>
      </c>
      <c r="CP103" s="12"/>
      <c r="CQ103" s="12"/>
      <c r="CR103" s="12"/>
      <c r="CS103" s="12"/>
      <c r="CT103" s="12">
        <f t="shared" si="20"/>
        <v>1.3462301821332119</v>
      </c>
      <c r="CU103" s="12">
        <f t="shared" si="21"/>
        <v>4.9500000000000171</v>
      </c>
      <c r="CV103" s="12"/>
    </row>
    <row r="104" spans="1:100">
      <c r="B104" s="7" t="s">
        <v>2017</v>
      </c>
      <c r="C104" s="7" t="s">
        <v>1692</v>
      </c>
      <c r="D104" s="7">
        <v>156</v>
      </c>
      <c r="E104" s="8">
        <v>43.3</v>
      </c>
      <c r="F104" s="8">
        <v>0.03</v>
      </c>
      <c r="G104" s="8">
        <v>0.69</v>
      </c>
      <c r="I104" s="8">
        <v>7.35</v>
      </c>
      <c r="J104" s="8">
        <v>7.35</v>
      </c>
      <c r="K104" s="8">
        <v>0.12</v>
      </c>
      <c r="L104" s="8">
        <v>45.8</v>
      </c>
      <c r="M104" s="8">
        <v>0.6</v>
      </c>
      <c r="N104" s="8">
        <v>0.04</v>
      </c>
      <c r="Q104" s="8">
        <v>1.1499999999999999</v>
      </c>
      <c r="R104" s="8">
        <v>97.93</v>
      </c>
      <c r="S104" s="8">
        <f t="shared" si="17"/>
        <v>91.742114089048172</v>
      </c>
      <c r="T104" s="8">
        <f t="shared" si="18"/>
        <v>1.1742608695652175</v>
      </c>
      <c r="U104" s="12"/>
      <c r="V104" s="12"/>
      <c r="W104" s="12"/>
      <c r="X104" s="12"/>
      <c r="Y104" s="12"/>
      <c r="Z104" s="12"/>
      <c r="AA104" s="12"/>
      <c r="AB104" s="12"/>
      <c r="AC104" s="12">
        <f t="shared" si="19"/>
        <v>179.85</v>
      </c>
      <c r="AD104" s="12"/>
      <c r="AE104" s="12"/>
      <c r="AF104" s="12">
        <v>4721.3249999999998</v>
      </c>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f t="shared" si="20"/>
        <v>1.3655716133063367</v>
      </c>
      <c r="CU104" s="12">
        <f t="shared" si="21"/>
        <v>2.0700000000000074</v>
      </c>
      <c r="CV104" s="12"/>
    </row>
    <row r="105" spans="1:100">
      <c r="B105" s="7" t="s">
        <v>2017</v>
      </c>
      <c r="C105" s="7" t="s">
        <v>1692</v>
      </c>
      <c r="D105" s="7">
        <v>104</v>
      </c>
      <c r="E105" s="8">
        <v>42.4</v>
      </c>
      <c r="F105" s="8">
        <v>7.0000000000000007E-2</v>
      </c>
      <c r="G105" s="8">
        <v>0.42</v>
      </c>
      <c r="I105" s="8">
        <v>7.17</v>
      </c>
      <c r="J105" s="8">
        <v>7.17</v>
      </c>
      <c r="K105" s="8">
        <v>0.11</v>
      </c>
      <c r="L105" s="8">
        <v>45.3</v>
      </c>
      <c r="M105" s="8">
        <v>0.72</v>
      </c>
      <c r="N105" s="8">
        <v>0.03</v>
      </c>
      <c r="Q105" s="8">
        <v>3.54</v>
      </c>
      <c r="R105" s="8">
        <v>96.22</v>
      </c>
      <c r="S105" s="8">
        <f t="shared" si="17"/>
        <v>91.846193699566214</v>
      </c>
      <c r="T105" s="8">
        <f t="shared" si="18"/>
        <v>2.3149714285714289</v>
      </c>
      <c r="U105" s="12"/>
      <c r="V105" s="12"/>
      <c r="W105" s="12"/>
      <c r="X105" s="12"/>
      <c r="Y105" s="12"/>
      <c r="Z105" s="12"/>
      <c r="AA105" s="12"/>
      <c r="AB105" s="12"/>
      <c r="AC105" s="12">
        <f t="shared" si="19"/>
        <v>419.65000000000003</v>
      </c>
      <c r="AD105" s="12"/>
      <c r="AE105" s="12"/>
      <c r="AF105" s="12">
        <v>2873.85</v>
      </c>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f t="shared" si="20"/>
        <v>1.3793333730453603</v>
      </c>
      <c r="CU105" s="12">
        <f t="shared" si="21"/>
        <v>3.7800000000000011</v>
      </c>
      <c r="CV105" s="12"/>
    </row>
    <row r="106" spans="1:100">
      <c r="B106" s="7" t="s">
        <v>2017</v>
      </c>
      <c r="C106" s="7" t="s">
        <v>1692</v>
      </c>
      <c r="D106" s="7">
        <v>120</v>
      </c>
      <c r="E106" s="8">
        <v>43.4</v>
      </c>
      <c r="F106" s="8">
        <v>0.05</v>
      </c>
      <c r="G106" s="8">
        <v>0.39</v>
      </c>
      <c r="I106" s="8">
        <v>7.37</v>
      </c>
      <c r="J106" s="8">
        <v>7.37</v>
      </c>
      <c r="K106" s="8">
        <v>0.11</v>
      </c>
      <c r="L106" s="8">
        <v>47.2</v>
      </c>
      <c r="M106" s="8">
        <v>0.5</v>
      </c>
      <c r="N106" s="8">
        <v>0.03</v>
      </c>
      <c r="Q106" s="8">
        <v>0.92</v>
      </c>
      <c r="R106" s="8">
        <v>99.05</v>
      </c>
      <c r="S106" s="8">
        <f t="shared" si="17"/>
        <v>91.947279135196936</v>
      </c>
      <c r="T106" s="8">
        <f t="shared" si="18"/>
        <v>1.7312820512820513</v>
      </c>
      <c r="U106" s="12"/>
      <c r="V106" s="12"/>
      <c r="W106" s="12"/>
      <c r="X106" s="12"/>
      <c r="Y106" s="12"/>
      <c r="Z106" s="12"/>
      <c r="AA106" s="12"/>
      <c r="AB106" s="12"/>
      <c r="AC106" s="12">
        <f t="shared" si="19"/>
        <v>299.75</v>
      </c>
      <c r="AD106" s="12"/>
      <c r="AE106" s="12"/>
      <c r="AF106" s="12">
        <v>2668.5750000000003</v>
      </c>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f t="shared" si="20"/>
        <v>1.4040713180986049</v>
      </c>
      <c r="CU106" s="12">
        <f t="shared" si="21"/>
        <v>0.95000000000000284</v>
      </c>
      <c r="CV106" s="12"/>
    </row>
    <row r="107" spans="1:100">
      <c r="B107" s="7" t="s">
        <v>2017</v>
      </c>
      <c r="C107" s="7" t="s">
        <v>1692</v>
      </c>
      <c r="D107" s="7">
        <v>105</v>
      </c>
      <c r="E107" s="8">
        <v>43.9</v>
      </c>
      <c r="F107" s="8">
        <v>0.04</v>
      </c>
      <c r="G107" s="8">
        <v>0.7</v>
      </c>
      <c r="I107" s="8">
        <v>6.88</v>
      </c>
      <c r="J107" s="8">
        <v>6.88</v>
      </c>
      <c r="K107" s="8">
        <v>0.11</v>
      </c>
      <c r="L107" s="8">
        <v>44.9</v>
      </c>
      <c r="M107" s="8">
        <v>1.18</v>
      </c>
      <c r="N107" s="8">
        <v>0.03</v>
      </c>
      <c r="O107" s="8">
        <v>0.01</v>
      </c>
      <c r="Q107" s="8">
        <v>1.38</v>
      </c>
      <c r="R107" s="8">
        <v>97.75</v>
      </c>
      <c r="S107" s="8">
        <f t="shared" si="17"/>
        <v>92.085699059380374</v>
      </c>
      <c r="T107" s="8">
        <f t="shared" si="18"/>
        <v>2.2763885714285714</v>
      </c>
      <c r="U107" s="12"/>
      <c r="V107" s="12"/>
      <c r="W107" s="12"/>
      <c r="X107" s="12"/>
      <c r="Y107" s="12"/>
      <c r="Z107" s="12"/>
      <c r="AA107" s="12"/>
      <c r="AB107" s="12"/>
      <c r="AC107" s="12">
        <f t="shared" si="19"/>
        <v>239.8</v>
      </c>
      <c r="AD107" s="12"/>
      <c r="AE107" s="12"/>
      <c r="AF107" s="12">
        <v>4789.75</v>
      </c>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v>0.26</v>
      </c>
      <c r="BI107" s="12">
        <v>0.52</v>
      </c>
      <c r="BJ107" s="12"/>
      <c r="BK107" s="12"/>
      <c r="BL107" s="12">
        <v>7.0000000000000007E-2</v>
      </c>
      <c r="BM107" s="12">
        <v>2.3E-2</v>
      </c>
      <c r="BN107" s="12"/>
      <c r="BO107" s="12">
        <v>9.1999999999999998E-3</v>
      </c>
      <c r="BP107" s="12"/>
      <c r="BQ107" s="12"/>
      <c r="BR107" s="12"/>
      <c r="BS107" s="12"/>
      <c r="BT107" s="12">
        <v>2.1999999999999999E-2</v>
      </c>
      <c r="BU107" s="12"/>
      <c r="BV107" s="12"/>
      <c r="BW107" s="12"/>
      <c r="BX107" s="12"/>
      <c r="BY107" s="12"/>
      <c r="BZ107" s="12"/>
      <c r="CA107" s="12"/>
      <c r="CB107" s="12"/>
      <c r="CC107" s="12"/>
      <c r="CD107" s="12"/>
      <c r="CE107" s="12"/>
      <c r="CF107" s="12"/>
      <c r="CG107" s="12"/>
      <c r="CH107" s="12"/>
      <c r="CI107" s="12"/>
      <c r="CJ107" s="12"/>
      <c r="CK107" s="12"/>
      <c r="CL107" s="12">
        <v>10426.08695652174</v>
      </c>
      <c r="CM107" s="12"/>
      <c r="CN107" s="12"/>
      <c r="CO107" s="12">
        <v>38.333909090909088</v>
      </c>
      <c r="CP107" s="12"/>
      <c r="CQ107" s="12"/>
      <c r="CR107" s="12"/>
      <c r="CS107" s="12"/>
      <c r="CT107" s="12">
        <f t="shared" si="20"/>
        <v>1.3204401445533123</v>
      </c>
      <c r="CU107" s="12">
        <f t="shared" si="21"/>
        <v>2.2499999999999858</v>
      </c>
      <c r="CV107" s="12"/>
    </row>
    <row r="108" spans="1:100">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row>
    <row r="109" spans="1:100">
      <c r="A109" s="7" t="s">
        <v>2016</v>
      </c>
      <c r="B109" s="7" t="s">
        <v>1747</v>
      </c>
      <c r="C109" s="7" t="s">
        <v>1692</v>
      </c>
      <c r="D109" s="7">
        <v>1569</v>
      </c>
      <c r="E109" s="8">
        <v>46.55</v>
      </c>
      <c r="F109" s="8">
        <v>0.02</v>
      </c>
      <c r="G109" s="8">
        <v>1.07</v>
      </c>
      <c r="H109" s="8">
        <v>1.35</v>
      </c>
      <c r="I109" s="8">
        <v>4.79</v>
      </c>
      <c r="J109" s="8">
        <v>6.0047435</v>
      </c>
      <c r="K109" s="8">
        <v>0.11</v>
      </c>
      <c r="L109" s="8">
        <v>43.77</v>
      </c>
      <c r="M109" s="8">
        <v>0.84</v>
      </c>
      <c r="N109" s="8">
        <v>0.06</v>
      </c>
      <c r="O109" s="8">
        <v>0.01</v>
      </c>
      <c r="P109" s="8">
        <v>0.03</v>
      </c>
      <c r="R109" s="8">
        <v>98.464743499999997</v>
      </c>
      <c r="S109" s="8">
        <f t="shared" ref="S109:S127" si="22">100*(L109/40.3)/((L109/40.3)+(J109/71.85))</f>
        <v>92.855011472994832</v>
      </c>
      <c r="T109" s="8">
        <f t="shared" ref="T109:T127" si="23">1.3504*M109/G109</f>
        <v>1.0601271028037382</v>
      </c>
      <c r="U109" s="12"/>
      <c r="V109" s="12"/>
      <c r="W109" s="12"/>
      <c r="X109" s="12"/>
      <c r="Y109" s="12"/>
      <c r="Z109" s="12"/>
      <c r="AA109" s="12"/>
      <c r="AB109" s="12"/>
      <c r="AC109" s="12">
        <f t="shared" ref="AC109:AC127" si="24">__TiO2*5995</f>
        <v>119.9</v>
      </c>
      <c r="AD109" s="12"/>
      <c r="AE109" s="12"/>
      <c r="AF109" s="12">
        <v>2826</v>
      </c>
      <c r="AG109" s="12">
        <v>90</v>
      </c>
      <c r="AH109" s="12">
        <v>2009</v>
      </c>
      <c r="AI109" s="12"/>
      <c r="AJ109" s="12">
        <v>16</v>
      </c>
      <c r="AK109" s="12"/>
      <c r="AL109" s="12"/>
      <c r="AM109" s="12"/>
      <c r="AN109" s="12"/>
      <c r="AO109" s="12"/>
      <c r="AP109" s="12"/>
      <c r="AQ109" s="12">
        <v>17</v>
      </c>
      <c r="AR109" s="12"/>
      <c r="AS109" s="12">
        <v>7</v>
      </c>
      <c r="AT109" s="12">
        <v>3</v>
      </c>
      <c r="AU109" s="12"/>
      <c r="AV109" s="12"/>
      <c r="AW109" s="12"/>
      <c r="AX109" s="12"/>
      <c r="AY109" s="12"/>
      <c r="AZ109" s="12"/>
      <c r="BA109" s="12"/>
      <c r="BB109" s="12"/>
      <c r="BC109" s="12"/>
      <c r="BD109" s="12"/>
      <c r="BE109" s="12"/>
      <c r="BF109" s="12"/>
      <c r="BG109" s="12"/>
      <c r="BH109" s="12">
        <v>1.05</v>
      </c>
      <c r="BI109" s="12">
        <v>2.1800000000000002</v>
      </c>
      <c r="BJ109" s="12"/>
      <c r="BK109" s="12">
        <v>0.93</v>
      </c>
      <c r="BL109" s="12">
        <v>0.219</v>
      </c>
      <c r="BM109" s="12">
        <v>7.3999999999999996E-2</v>
      </c>
      <c r="BN109" s="12"/>
      <c r="BO109" s="12"/>
      <c r="BP109" s="12">
        <v>0.107</v>
      </c>
      <c r="BQ109" s="12"/>
      <c r="BR109" s="12"/>
      <c r="BS109" s="12"/>
      <c r="BT109" s="12">
        <v>2.4E-2</v>
      </c>
      <c r="BU109" s="12">
        <v>4.0000000000000001E-3</v>
      </c>
      <c r="BV109" s="12"/>
      <c r="BW109" s="12"/>
      <c r="BX109" s="12"/>
      <c r="BY109" s="12"/>
      <c r="BZ109" s="12"/>
      <c r="CA109" s="12"/>
      <c r="CB109" s="12"/>
      <c r="CC109" s="12"/>
      <c r="CD109" s="12"/>
      <c r="CE109" s="12"/>
      <c r="CF109" s="12"/>
      <c r="CG109" s="12"/>
      <c r="CH109" s="12"/>
      <c r="CI109" s="12"/>
      <c r="CJ109" s="12"/>
      <c r="CK109" s="12">
        <v>17.12857142857143</v>
      </c>
      <c r="CL109" s="12">
        <v>1620.2702702702704</v>
      </c>
      <c r="CM109" s="12">
        <v>18.279569892473116</v>
      </c>
      <c r="CN109" s="12"/>
      <c r="CO109" s="12">
        <v>25.014499999999998</v>
      </c>
      <c r="CP109" s="12"/>
      <c r="CQ109" s="12">
        <v>31.963470319634702</v>
      </c>
      <c r="CR109" s="12"/>
      <c r="CS109" s="12">
        <v>1.4066699850671975</v>
      </c>
      <c r="CT109" s="12">
        <f t="shared" ref="CT109:CT127" si="25">(L109*0.60317)/(E109*0.4672)</f>
        <v>1.213930323300914</v>
      </c>
      <c r="CU109" s="12">
        <f t="shared" ref="CU109:CU127" si="26">100-(SUM(E109:G109,J109:P109))</f>
        <v>1.5352564999999885</v>
      </c>
      <c r="CV109" s="12"/>
    </row>
    <row r="110" spans="1:100">
      <c r="B110" s="7" t="s">
        <v>2011</v>
      </c>
      <c r="C110" s="7" t="s">
        <v>1692</v>
      </c>
      <c r="D110" s="7">
        <v>2492</v>
      </c>
      <c r="E110" s="8">
        <v>42.46</v>
      </c>
      <c r="F110" s="8">
        <v>0.24</v>
      </c>
      <c r="G110" s="8">
        <v>1.23</v>
      </c>
      <c r="H110" s="8">
        <v>3</v>
      </c>
      <c r="I110" s="8">
        <v>4.1399999999999997</v>
      </c>
      <c r="J110" s="8">
        <v>6.8394300000000001</v>
      </c>
      <c r="K110" s="8">
        <v>0.11</v>
      </c>
      <c r="L110" s="8">
        <v>42.22</v>
      </c>
      <c r="M110" s="8">
        <v>1.1599999999999999</v>
      </c>
      <c r="N110" s="8">
        <v>0.02</v>
      </c>
      <c r="O110" s="8">
        <v>0.11</v>
      </c>
      <c r="P110" s="8">
        <v>0.05</v>
      </c>
      <c r="R110" s="8">
        <v>94.439429999999987</v>
      </c>
      <c r="S110" s="8">
        <f t="shared" si="22"/>
        <v>91.670664893056909</v>
      </c>
      <c r="T110" s="8">
        <f t="shared" si="23"/>
        <v>1.2735479674796748</v>
      </c>
      <c r="U110" s="12"/>
      <c r="V110" s="12"/>
      <c r="W110" s="12"/>
      <c r="X110" s="12"/>
      <c r="Y110" s="12"/>
      <c r="Z110" s="12"/>
      <c r="AA110" s="12"/>
      <c r="AB110" s="12"/>
      <c r="AC110" s="12">
        <f t="shared" si="24"/>
        <v>1438.8</v>
      </c>
      <c r="AD110" s="12"/>
      <c r="AE110" s="12"/>
      <c r="AF110" s="12">
        <v>2495</v>
      </c>
      <c r="AG110" s="12">
        <v>96</v>
      </c>
      <c r="AH110" s="12">
        <v>1926</v>
      </c>
      <c r="AI110" s="12"/>
      <c r="AJ110" s="12">
        <v>27</v>
      </c>
      <c r="AK110" s="12"/>
      <c r="AL110" s="12"/>
      <c r="AM110" s="12"/>
      <c r="AN110" s="12"/>
      <c r="AO110" s="12"/>
      <c r="AP110" s="12">
        <v>5</v>
      </c>
      <c r="AQ110" s="12">
        <v>47</v>
      </c>
      <c r="AR110" s="12"/>
      <c r="AS110" s="12">
        <v>18</v>
      </c>
      <c r="AT110" s="12">
        <v>11</v>
      </c>
      <c r="AU110" s="12"/>
      <c r="AV110" s="12"/>
      <c r="AW110" s="12"/>
      <c r="AX110" s="12"/>
      <c r="AY110" s="12"/>
      <c r="AZ110" s="12"/>
      <c r="BA110" s="12"/>
      <c r="BB110" s="12"/>
      <c r="BC110" s="12"/>
      <c r="BD110" s="12"/>
      <c r="BE110" s="12"/>
      <c r="BF110" s="12"/>
      <c r="BG110" s="12">
        <v>51</v>
      </c>
      <c r="BH110" s="12">
        <v>5.17</v>
      </c>
      <c r="BI110" s="12">
        <v>10.9</v>
      </c>
      <c r="BJ110" s="12"/>
      <c r="BK110" s="12">
        <v>5.6</v>
      </c>
      <c r="BL110" s="12">
        <v>0.747</v>
      </c>
      <c r="BM110" s="12">
        <v>0.191</v>
      </c>
      <c r="BN110" s="12"/>
      <c r="BO110" s="12"/>
      <c r="BP110" s="12">
        <v>0.16400000000000001</v>
      </c>
      <c r="BQ110" s="12"/>
      <c r="BR110" s="12"/>
      <c r="BS110" s="12"/>
      <c r="BT110" s="12">
        <v>9.5000000000000001E-2</v>
      </c>
      <c r="BU110" s="12">
        <v>1.2999999999999999E-2</v>
      </c>
      <c r="BV110" s="12"/>
      <c r="BW110" s="12"/>
      <c r="BX110" s="12"/>
      <c r="BY110" s="12"/>
      <c r="BZ110" s="12"/>
      <c r="CA110" s="12"/>
      <c r="CB110" s="12"/>
      <c r="CC110" s="12"/>
      <c r="CD110" s="12"/>
      <c r="CE110" s="12"/>
      <c r="CF110" s="12"/>
      <c r="CG110" s="12"/>
      <c r="CH110" s="12"/>
      <c r="CI110" s="12"/>
      <c r="CJ110" s="12"/>
      <c r="CK110" s="12">
        <v>79.933333333333337</v>
      </c>
      <c r="CL110" s="12">
        <v>7532.9842931937173</v>
      </c>
      <c r="CM110" s="12">
        <v>8.3928571428571441</v>
      </c>
      <c r="CN110" s="12"/>
      <c r="CO110" s="12">
        <v>8.7268631578947353</v>
      </c>
      <c r="CP110" s="12"/>
      <c r="CQ110" s="12">
        <v>24.096385542168676</v>
      </c>
      <c r="CR110" s="12"/>
      <c r="CS110" s="12">
        <v>1.2954309449636552</v>
      </c>
      <c r="CT110" s="12">
        <f t="shared" si="25"/>
        <v>1.283734278111873</v>
      </c>
      <c r="CU110" s="12">
        <f t="shared" si="26"/>
        <v>5.5605700000000127</v>
      </c>
      <c r="CV110" s="12"/>
    </row>
    <row r="111" spans="1:100">
      <c r="B111" s="7" t="s">
        <v>1924</v>
      </c>
      <c r="C111" s="7" t="s">
        <v>1692</v>
      </c>
      <c r="D111" s="7">
        <v>2759</v>
      </c>
      <c r="E111" s="8">
        <v>45.75</v>
      </c>
      <c r="F111" s="8">
        <v>0.01</v>
      </c>
      <c r="G111" s="8">
        <v>1.8</v>
      </c>
      <c r="H111" s="8">
        <v>1.52</v>
      </c>
      <c r="I111" s="8">
        <v>4.32</v>
      </c>
      <c r="J111" s="8">
        <v>5.6877112000000007</v>
      </c>
      <c r="K111" s="8">
        <v>0.11</v>
      </c>
      <c r="L111" s="8">
        <v>41.53</v>
      </c>
      <c r="M111" s="8">
        <v>1</v>
      </c>
      <c r="N111" s="8">
        <v>0.09</v>
      </c>
      <c r="O111" s="8">
        <v>0.12</v>
      </c>
      <c r="P111" s="8">
        <v>0.05</v>
      </c>
      <c r="R111" s="8">
        <v>96.147711200000003</v>
      </c>
      <c r="S111" s="8">
        <f t="shared" si="22"/>
        <v>92.866343015473191</v>
      </c>
      <c r="T111" s="8">
        <f t="shared" si="23"/>
        <v>0.75022222222222223</v>
      </c>
      <c r="U111" s="12"/>
      <c r="V111" s="12"/>
      <c r="W111" s="12"/>
      <c r="X111" s="12"/>
      <c r="Y111" s="12"/>
      <c r="Z111" s="12"/>
      <c r="AA111" s="12"/>
      <c r="AB111" s="12"/>
      <c r="AC111" s="12">
        <f t="shared" si="24"/>
        <v>59.95</v>
      </c>
      <c r="AD111" s="12"/>
      <c r="AE111" s="12"/>
      <c r="AF111" s="12">
        <v>3166</v>
      </c>
      <c r="AG111" s="12">
        <v>87</v>
      </c>
      <c r="AH111" s="12">
        <v>1805</v>
      </c>
      <c r="AI111" s="12"/>
      <c r="AJ111" s="12">
        <v>23</v>
      </c>
      <c r="AK111" s="12"/>
      <c r="AL111" s="12"/>
      <c r="AM111" s="12"/>
      <c r="AN111" s="12"/>
      <c r="AO111" s="12"/>
      <c r="AP111" s="12">
        <v>5</v>
      </c>
      <c r="AQ111" s="12">
        <v>36</v>
      </c>
      <c r="AR111" s="12"/>
      <c r="AS111" s="12">
        <v>18</v>
      </c>
      <c r="AT111" s="12">
        <v>5</v>
      </c>
      <c r="AU111" s="12"/>
      <c r="AV111" s="12"/>
      <c r="AW111" s="12"/>
      <c r="AX111" s="12"/>
      <c r="AY111" s="12"/>
      <c r="AZ111" s="12"/>
      <c r="BA111" s="12"/>
      <c r="BB111" s="12"/>
      <c r="BC111" s="12"/>
      <c r="BD111" s="12"/>
      <c r="BE111" s="12"/>
      <c r="BF111" s="12"/>
      <c r="BG111" s="12">
        <v>30</v>
      </c>
      <c r="BH111" s="12">
        <v>2.9</v>
      </c>
      <c r="BI111" s="12">
        <v>5.87</v>
      </c>
      <c r="BJ111" s="12"/>
      <c r="BK111" s="12">
        <v>2.69</v>
      </c>
      <c r="BL111" s="12">
        <v>0.57099999999999995</v>
      </c>
      <c r="BM111" s="12">
        <v>0.14699999999999999</v>
      </c>
      <c r="BN111" s="12"/>
      <c r="BO111" s="12"/>
      <c r="BP111" s="12">
        <v>0.19900000000000001</v>
      </c>
      <c r="BQ111" s="12"/>
      <c r="BR111" s="12"/>
      <c r="BS111" s="12"/>
      <c r="BT111" s="12">
        <v>6.0999999999999999E-2</v>
      </c>
      <c r="BU111" s="12">
        <v>8.9999999999999993E-3</v>
      </c>
      <c r="BV111" s="12"/>
      <c r="BW111" s="12"/>
      <c r="BX111" s="12"/>
      <c r="BY111" s="12"/>
      <c r="BZ111" s="12"/>
      <c r="CA111" s="12"/>
      <c r="CB111" s="12"/>
      <c r="CC111" s="12"/>
      <c r="CD111" s="12"/>
      <c r="CE111" s="12"/>
      <c r="CF111" s="12"/>
      <c r="CG111" s="12"/>
      <c r="CH111" s="12"/>
      <c r="CI111" s="12"/>
      <c r="CJ111" s="12"/>
      <c r="CK111" s="12">
        <v>3.3305555555555557</v>
      </c>
      <c r="CL111" s="12">
        <v>407.82312925170072</v>
      </c>
      <c r="CM111" s="12">
        <v>13.382899628252789</v>
      </c>
      <c r="CN111" s="12"/>
      <c r="CO111" s="12">
        <v>11.716393442622952</v>
      </c>
      <c r="CP111" s="12"/>
      <c r="CQ111" s="12">
        <v>31.523642732049041</v>
      </c>
      <c r="CR111" s="12"/>
      <c r="CS111" s="12">
        <v>1.754016620498615</v>
      </c>
      <c r="CT111" s="12">
        <f t="shared" si="25"/>
        <v>1.1719463517104574</v>
      </c>
      <c r="CU111" s="12">
        <f t="shared" si="26"/>
        <v>3.8522887999999966</v>
      </c>
      <c r="CV111" s="12"/>
    </row>
    <row r="112" spans="1:100">
      <c r="B112" s="7" t="s">
        <v>1924</v>
      </c>
      <c r="C112" s="7" t="s">
        <v>1692</v>
      </c>
      <c r="D112" s="7">
        <v>2764</v>
      </c>
      <c r="E112" s="8">
        <v>44.03</v>
      </c>
      <c r="F112" s="8">
        <v>0.02</v>
      </c>
      <c r="G112" s="8">
        <v>1.1299999999999999</v>
      </c>
      <c r="H112" s="8">
        <v>1.82</v>
      </c>
      <c r="I112" s="8">
        <v>4.3600000000000003</v>
      </c>
      <c r="J112" s="8">
        <v>5.9976542000000004</v>
      </c>
      <c r="K112" s="8">
        <v>0.11</v>
      </c>
      <c r="L112" s="8">
        <v>43.24</v>
      </c>
      <c r="M112" s="8">
        <v>0.95</v>
      </c>
      <c r="N112" s="8">
        <v>0.1</v>
      </c>
      <c r="O112" s="8">
        <v>0.11</v>
      </c>
      <c r="P112" s="8">
        <v>0.05</v>
      </c>
      <c r="R112" s="8">
        <v>95.737654199999994</v>
      </c>
      <c r="S112" s="8">
        <f t="shared" si="22"/>
        <v>92.781678275901541</v>
      </c>
      <c r="T112" s="8">
        <f t="shared" si="23"/>
        <v>1.1352920353982303</v>
      </c>
      <c r="U112" s="12"/>
      <c r="V112" s="12"/>
      <c r="W112" s="12"/>
      <c r="X112" s="12"/>
      <c r="Y112" s="12"/>
      <c r="Z112" s="12"/>
      <c r="AA112" s="12"/>
      <c r="AB112" s="12"/>
      <c r="AC112" s="12">
        <f t="shared" si="24"/>
        <v>119.9</v>
      </c>
      <c r="AD112" s="12"/>
      <c r="AE112" s="12"/>
      <c r="AF112" s="12">
        <v>3090</v>
      </c>
      <c r="AG112" s="12">
        <v>95</v>
      </c>
      <c r="AH112" s="12">
        <v>2076</v>
      </c>
      <c r="AI112" s="12"/>
      <c r="AJ112" s="12">
        <v>23</v>
      </c>
      <c r="AK112" s="12"/>
      <c r="AL112" s="12"/>
      <c r="AM112" s="12"/>
      <c r="AN112" s="12"/>
      <c r="AO112" s="12"/>
      <c r="AP112" s="12">
        <v>4</v>
      </c>
      <c r="AQ112" s="12">
        <v>46</v>
      </c>
      <c r="AR112" s="12"/>
      <c r="AS112" s="12">
        <v>13</v>
      </c>
      <c r="AT112" s="12">
        <v>5</v>
      </c>
      <c r="AU112" s="12"/>
      <c r="AV112" s="12"/>
      <c r="AW112" s="12"/>
      <c r="AX112" s="12"/>
      <c r="AY112" s="12"/>
      <c r="AZ112" s="12"/>
      <c r="BA112" s="12"/>
      <c r="BB112" s="12"/>
      <c r="BC112" s="12"/>
      <c r="BD112" s="12"/>
      <c r="BE112" s="12"/>
      <c r="BF112" s="12"/>
      <c r="BG112" s="12">
        <v>37</v>
      </c>
      <c r="BH112" s="12">
        <v>3.99</v>
      </c>
      <c r="BI112" s="12">
        <v>9.0299999999999994</v>
      </c>
      <c r="BJ112" s="12"/>
      <c r="BK112" s="12">
        <v>3.91</v>
      </c>
      <c r="BL112" s="12">
        <v>0.63300000000000001</v>
      </c>
      <c r="BM112" s="12">
        <v>0.18099999999999999</v>
      </c>
      <c r="BN112" s="12"/>
      <c r="BO112" s="12"/>
      <c r="BP112" s="12">
        <v>0.255</v>
      </c>
      <c r="BQ112" s="12"/>
      <c r="BR112" s="12"/>
      <c r="BS112" s="12"/>
      <c r="BT112" s="12">
        <v>8.5000000000000006E-2</v>
      </c>
      <c r="BU112" s="12">
        <v>1.4E-2</v>
      </c>
      <c r="BV112" s="12"/>
      <c r="BW112" s="12"/>
      <c r="BX112" s="12"/>
      <c r="BY112" s="12"/>
      <c r="BZ112" s="12"/>
      <c r="CA112" s="12"/>
      <c r="CB112" s="12"/>
      <c r="CC112" s="12"/>
      <c r="CD112" s="12"/>
      <c r="CE112" s="12"/>
      <c r="CF112" s="12"/>
      <c r="CG112" s="12"/>
      <c r="CH112" s="12"/>
      <c r="CI112" s="12"/>
      <c r="CJ112" s="12"/>
      <c r="CK112" s="12">
        <v>9.2230769230769241</v>
      </c>
      <c r="CL112" s="12">
        <v>662.4309392265194</v>
      </c>
      <c r="CM112" s="12">
        <v>11.76470588235294</v>
      </c>
      <c r="CN112" s="12"/>
      <c r="CO112" s="12">
        <v>7.987823529411763</v>
      </c>
      <c r="CP112" s="12"/>
      <c r="CQ112" s="12">
        <v>20.537124802527646</v>
      </c>
      <c r="CR112" s="12"/>
      <c r="CS112" s="12">
        <v>1.4884393063583814</v>
      </c>
      <c r="CT112" s="12">
        <f t="shared" si="25"/>
        <v>1.2678675848347483</v>
      </c>
      <c r="CU112" s="12">
        <f t="shared" si="26"/>
        <v>4.2623458000000056</v>
      </c>
      <c r="CV112" s="12"/>
    </row>
    <row r="113" spans="1:100">
      <c r="B113" s="7" t="s">
        <v>1924</v>
      </c>
      <c r="C113" s="7" t="s">
        <v>1692</v>
      </c>
      <c r="D113" s="7" t="s">
        <v>2015</v>
      </c>
      <c r="E113" s="8">
        <v>45.14</v>
      </c>
      <c r="F113" s="8">
        <v>0.04</v>
      </c>
      <c r="G113" s="8">
        <v>0.97</v>
      </c>
      <c r="H113" s="8">
        <v>1.99</v>
      </c>
      <c r="I113" s="8">
        <v>4.18</v>
      </c>
      <c r="J113" s="8">
        <v>5.9706218999999994</v>
      </c>
      <c r="K113" s="8">
        <v>0.11</v>
      </c>
      <c r="L113" s="8">
        <v>43.57</v>
      </c>
      <c r="M113" s="8">
        <v>0.95</v>
      </c>
      <c r="N113" s="8">
        <v>0.19</v>
      </c>
      <c r="O113" s="8">
        <v>0.28000000000000003</v>
      </c>
      <c r="P113" s="8">
        <v>7.0000000000000007E-2</v>
      </c>
      <c r="R113" s="8">
        <v>97.290621900000005</v>
      </c>
      <c r="S113" s="8">
        <f t="shared" si="22"/>
        <v>92.862430811831771</v>
      </c>
      <c r="T113" s="8">
        <f t="shared" si="23"/>
        <v>1.3225567010309278</v>
      </c>
      <c r="U113" s="12"/>
      <c r="V113" s="12"/>
      <c r="W113" s="12"/>
      <c r="X113" s="12"/>
      <c r="Y113" s="12"/>
      <c r="Z113" s="12"/>
      <c r="AA113" s="12"/>
      <c r="AB113" s="12"/>
      <c r="AC113" s="12">
        <f t="shared" si="24"/>
        <v>239.8</v>
      </c>
      <c r="AD113" s="12"/>
      <c r="AE113" s="12"/>
      <c r="AF113" s="12">
        <v>2716</v>
      </c>
      <c r="AG113" s="12">
        <v>84</v>
      </c>
      <c r="AH113" s="12">
        <v>2061</v>
      </c>
      <c r="AI113" s="12"/>
      <c r="AJ113" s="12">
        <v>51</v>
      </c>
      <c r="AK113" s="12"/>
      <c r="AL113" s="12"/>
      <c r="AM113" s="12"/>
      <c r="AN113" s="12"/>
      <c r="AO113" s="12"/>
      <c r="AP113" s="12">
        <v>7</v>
      </c>
      <c r="AQ113" s="12">
        <v>92</v>
      </c>
      <c r="AR113" s="12"/>
      <c r="AS113" s="12">
        <v>15</v>
      </c>
      <c r="AT113" s="12">
        <v>9</v>
      </c>
      <c r="AU113" s="12"/>
      <c r="AV113" s="12"/>
      <c r="AW113" s="12"/>
      <c r="AX113" s="12"/>
      <c r="AY113" s="12"/>
      <c r="AZ113" s="12"/>
      <c r="BA113" s="12"/>
      <c r="BB113" s="12"/>
      <c r="BC113" s="12"/>
      <c r="BD113" s="12"/>
      <c r="BE113" s="12"/>
      <c r="BF113" s="12"/>
      <c r="BG113" s="12">
        <v>57</v>
      </c>
      <c r="BH113" s="12">
        <v>2.1800000000000002</v>
      </c>
      <c r="BI113" s="12">
        <v>4.45</v>
      </c>
      <c r="BJ113" s="12"/>
      <c r="BK113" s="12">
        <v>1.7</v>
      </c>
      <c r="BL113" s="12">
        <v>0.34399999999999997</v>
      </c>
      <c r="BM113" s="12">
        <v>0.10100000000000001</v>
      </c>
      <c r="BN113" s="12"/>
      <c r="BO113" s="12"/>
      <c r="BP113" s="12">
        <v>0.12</v>
      </c>
      <c r="BQ113" s="12"/>
      <c r="BR113" s="12"/>
      <c r="BS113" s="12"/>
      <c r="BT113" s="12">
        <v>0.02</v>
      </c>
      <c r="BU113" s="12">
        <v>6.0000000000000001E-3</v>
      </c>
      <c r="BV113" s="12"/>
      <c r="BW113" s="12"/>
      <c r="BX113" s="12"/>
      <c r="BY113" s="12"/>
      <c r="BZ113" s="12"/>
      <c r="CA113" s="12"/>
      <c r="CB113" s="12"/>
      <c r="CC113" s="12"/>
      <c r="CD113" s="12"/>
      <c r="CE113" s="12"/>
      <c r="CF113" s="12"/>
      <c r="CG113" s="12"/>
      <c r="CH113" s="12"/>
      <c r="CI113" s="12"/>
      <c r="CJ113" s="12"/>
      <c r="CK113" s="12">
        <v>15.986666666666668</v>
      </c>
      <c r="CL113" s="12">
        <v>2374.257425742574</v>
      </c>
      <c r="CM113" s="12">
        <v>54.117647058823529</v>
      </c>
      <c r="CN113" s="12"/>
      <c r="CO113" s="12">
        <v>33.948249999999994</v>
      </c>
      <c r="CP113" s="12"/>
      <c r="CQ113" s="12">
        <v>43.604651162790702</v>
      </c>
      <c r="CR113" s="12"/>
      <c r="CS113" s="12">
        <v>1.3178068898592916</v>
      </c>
      <c r="CT113" s="12">
        <f t="shared" si="25"/>
        <v>1.2461287154196079</v>
      </c>
      <c r="CU113" s="12">
        <f t="shared" si="26"/>
        <v>2.7093781000000092</v>
      </c>
      <c r="CV113" s="12"/>
    </row>
    <row r="114" spans="1:100">
      <c r="B114" s="7" t="s">
        <v>2012</v>
      </c>
      <c r="C114" s="7" t="s">
        <v>1692</v>
      </c>
      <c r="D114" s="7">
        <v>2782</v>
      </c>
      <c r="E114" s="8">
        <v>42.3</v>
      </c>
      <c r="F114" s="8">
        <v>0.19</v>
      </c>
      <c r="G114" s="8">
        <v>1.41</v>
      </c>
      <c r="H114" s="8">
        <v>2.1800000000000002</v>
      </c>
      <c r="I114" s="8">
        <v>4.1500000000000004</v>
      </c>
      <c r="J114" s="8">
        <v>6.1115858000000003</v>
      </c>
      <c r="K114" s="8">
        <v>0.1</v>
      </c>
      <c r="L114" s="8">
        <v>41.82</v>
      </c>
      <c r="M114" s="8">
        <v>0.83</v>
      </c>
      <c r="N114" s="8">
        <v>0.1</v>
      </c>
      <c r="O114" s="8">
        <v>0.11</v>
      </c>
      <c r="P114" s="8">
        <v>0.06</v>
      </c>
      <c r="R114" s="8">
        <v>93.031585799999988</v>
      </c>
      <c r="S114" s="8">
        <f t="shared" si="22"/>
        <v>92.424113621586258</v>
      </c>
      <c r="T114" s="8">
        <f t="shared" si="23"/>
        <v>0.79491631205673763</v>
      </c>
      <c r="U114" s="12"/>
      <c r="V114" s="12"/>
      <c r="W114" s="12"/>
      <c r="X114" s="12"/>
      <c r="Y114" s="12"/>
      <c r="Z114" s="12"/>
      <c r="AA114" s="12"/>
      <c r="AB114" s="12"/>
      <c r="AC114" s="12">
        <f t="shared" si="24"/>
        <v>1139.05</v>
      </c>
      <c r="AD114" s="12"/>
      <c r="AE114" s="12"/>
      <c r="AF114" s="12">
        <v>2392</v>
      </c>
      <c r="AG114" s="12">
        <v>86</v>
      </c>
      <c r="AH114" s="12">
        <v>1914</v>
      </c>
      <c r="AI114" s="12"/>
      <c r="AJ114" s="12">
        <v>24</v>
      </c>
      <c r="AK114" s="12"/>
      <c r="AL114" s="12"/>
      <c r="AM114" s="12"/>
      <c r="AN114" s="12"/>
      <c r="AO114" s="12"/>
      <c r="AP114" s="12">
        <v>5</v>
      </c>
      <c r="AQ114" s="12">
        <v>35</v>
      </c>
      <c r="AR114" s="12"/>
      <c r="AS114" s="12">
        <v>13</v>
      </c>
      <c r="AT114" s="12">
        <v>6</v>
      </c>
      <c r="AU114" s="12"/>
      <c r="AV114" s="12"/>
      <c r="AW114" s="12"/>
      <c r="AX114" s="12"/>
      <c r="AY114" s="12"/>
      <c r="AZ114" s="12"/>
      <c r="BA114" s="12"/>
      <c r="BB114" s="12"/>
      <c r="BC114" s="12"/>
      <c r="BD114" s="12"/>
      <c r="BE114" s="12"/>
      <c r="BF114" s="12"/>
      <c r="BG114" s="12">
        <v>151</v>
      </c>
      <c r="BH114" s="12">
        <v>3.02</v>
      </c>
      <c r="BI114" s="12">
        <v>6.28</v>
      </c>
      <c r="BJ114" s="12"/>
      <c r="BK114" s="12">
        <v>2.56</v>
      </c>
      <c r="BL114" s="12">
        <v>0.45500000000000002</v>
      </c>
      <c r="BM114" s="12">
        <v>0.14799999999999999</v>
      </c>
      <c r="BN114" s="12"/>
      <c r="BO114" s="12"/>
      <c r="BP114" s="12">
        <v>0.17799999999999999</v>
      </c>
      <c r="BQ114" s="12"/>
      <c r="BR114" s="12"/>
      <c r="BS114" s="12"/>
      <c r="BT114" s="12">
        <v>6.2E-2</v>
      </c>
      <c r="BU114" s="12">
        <v>7.0000000000000001E-3</v>
      </c>
      <c r="BV114" s="12"/>
      <c r="BW114" s="12"/>
      <c r="BX114" s="12"/>
      <c r="BY114" s="12"/>
      <c r="BZ114" s="12"/>
      <c r="CA114" s="12"/>
      <c r="CB114" s="12"/>
      <c r="CC114" s="12"/>
      <c r="CD114" s="12"/>
      <c r="CE114" s="12"/>
      <c r="CF114" s="12"/>
      <c r="CG114" s="12"/>
      <c r="CH114" s="12"/>
      <c r="CI114" s="12"/>
      <c r="CJ114" s="12"/>
      <c r="CK114" s="12">
        <v>87.619230769230768</v>
      </c>
      <c r="CL114" s="12">
        <v>7696.2837837837842</v>
      </c>
      <c r="CM114" s="12">
        <v>13.671875</v>
      </c>
      <c r="CN114" s="12"/>
      <c r="CO114" s="12">
        <v>9.5677580645161289</v>
      </c>
      <c r="CP114" s="12"/>
      <c r="CQ114" s="12">
        <v>28.571428571428569</v>
      </c>
      <c r="CR114" s="12"/>
      <c r="CS114" s="12">
        <v>1.2497387669801463</v>
      </c>
      <c r="CT114" s="12">
        <f t="shared" si="25"/>
        <v>1.2763816732245215</v>
      </c>
      <c r="CU114" s="12">
        <f t="shared" si="26"/>
        <v>6.9684142000000122</v>
      </c>
      <c r="CV114" s="12"/>
    </row>
    <row r="115" spans="1:100">
      <c r="B115" s="7" t="s">
        <v>1491</v>
      </c>
      <c r="C115" s="7" t="s">
        <v>1692</v>
      </c>
      <c r="D115" s="7">
        <v>2814</v>
      </c>
      <c r="E115" s="8">
        <v>40.549999999999997</v>
      </c>
      <c r="F115" s="8">
        <v>0.04</v>
      </c>
      <c r="G115" s="8">
        <v>0.92</v>
      </c>
      <c r="H115" s="8">
        <v>2.14</v>
      </c>
      <c r="I115" s="8">
        <v>4.33</v>
      </c>
      <c r="J115" s="8">
        <v>6.2555934000000004</v>
      </c>
      <c r="K115" s="8">
        <v>0.1</v>
      </c>
      <c r="L115" s="8">
        <v>42.97</v>
      </c>
      <c r="M115" s="8">
        <v>0.45</v>
      </c>
      <c r="N115" s="8">
        <v>0.03</v>
      </c>
      <c r="O115" s="8">
        <v>0.14000000000000001</v>
      </c>
      <c r="P115" s="8">
        <v>0.03</v>
      </c>
      <c r="R115" s="8">
        <v>91.485593400000013</v>
      </c>
      <c r="S115" s="8">
        <f t="shared" si="22"/>
        <v>92.450941818727685</v>
      </c>
      <c r="T115" s="8">
        <f t="shared" si="23"/>
        <v>0.66052173913043477</v>
      </c>
      <c r="U115" s="12"/>
      <c r="V115" s="12"/>
      <c r="W115" s="12"/>
      <c r="X115" s="12"/>
      <c r="Y115" s="12"/>
      <c r="Z115" s="12"/>
      <c r="AA115" s="12"/>
      <c r="AB115" s="12"/>
      <c r="AC115" s="12">
        <f t="shared" si="24"/>
        <v>239.8</v>
      </c>
      <c r="AD115" s="12"/>
      <c r="AE115" s="12"/>
      <c r="AF115" s="12">
        <v>1919</v>
      </c>
      <c r="AG115" s="12">
        <v>95</v>
      </c>
      <c r="AH115" s="12">
        <v>2027</v>
      </c>
      <c r="AI115" s="12"/>
      <c r="AJ115" s="12">
        <v>24</v>
      </c>
      <c r="AK115" s="12"/>
      <c r="AL115" s="12"/>
      <c r="AM115" s="12"/>
      <c r="AN115" s="12"/>
      <c r="AO115" s="12"/>
      <c r="AP115" s="12">
        <v>5</v>
      </c>
      <c r="AQ115" s="12">
        <v>32</v>
      </c>
      <c r="AR115" s="12"/>
      <c r="AS115" s="12"/>
      <c r="AT115" s="12">
        <v>7</v>
      </c>
      <c r="AU115" s="12"/>
      <c r="AV115" s="12"/>
      <c r="AW115" s="12"/>
      <c r="AX115" s="12"/>
      <c r="AY115" s="12"/>
      <c r="AZ115" s="12"/>
      <c r="BA115" s="12"/>
      <c r="BB115" s="12"/>
      <c r="BC115" s="12"/>
      <c r="BD115" s="12"/>
      <c r="BE115" s="12"/>
      <c r="BF115" s="12"/>
      <c r="BG115" s="12">
        <v>36</v>
      </c>
      <c r="BH115" s="12">
        <v>4.05</v>
      </c>
      <c r="BI115" s="12">
        <v>7.75</v>
      </c>
      <c r="BJ115" s="12"/>
      <c r="BK115" s="12">
        <v>2.36</v>
      </c>
      <c r="BL115" s="12">
        <v>0.48399999999999999</v>
      </c>
      <c r="BM115" s="12">
        <v>0.11899999999999999</v>
      </c>
      <c r="BN115" s="12"/>
      <c r="BO115" s="12"/>
      <c r="BP115" s="12">
        <v>0.14699999999999999</v>
      </c>
      <c r="BQ115" s="12"/>
      <c r="BR115" s="12"/>
      <c r="BS115" s="12"/>
      <c r="BT115" s="12">
        <v>3.1E-2</v>
      </c>
      <c r="BU115" s="12">
        <v>1.0999999999999999E-2</v>
      </c>
      <c r="BV115" s="12"/>
      <c r="BW115" s="12"/>
      <c r="BX115" s="12"/>
      <c r="BY115" s="12"/>
      <c r="BZ115" s="12"/>
      <c r="CA115" s="12"/>
      <c r="CB115" s="12"/>
      <c r="CC115" s="12"/>
      <c r="CD115" s="12"/>
      <c r="CE115" s="12"/>
      <c r="CF115" s="12"/>
      <c r="CG115" s="12"/>
      <c r="CH115" s="12"/>
      <c r="CI115" s="12"/>
      <c r="CJ115" s="12"/>
      <c r="CK115" s="12"/>
      <c r="CL115" s="12">
        <v>2015.1260504201682</v>
      </c>
      <c r="CM115" s="12">
        <v>13.559322033898306</v>
      </c>
      <c r="CN115" s="12"/>
      <c r="CO115" s="12">
        <v>10.374677419354839</v>
      </c>
      <c r="CP115" s="12"/>
      <c r="CQ115" s="12"/>
      <c r="CR115" s="12"/>
      <c r="CS115" s="12">
        <v>0.94671928959052787</v>
      </c>
      <c r="CT115" s="12">
        <f t="shared" si="25"/>
        <v>1.3680796845176766</v>
      </c>
      <c r="CU115" s="12">
        <f t="shared" si="26"/>
        <v>8.5144066000000009</v>
      </c>
      <c r="CV115" s="12"/>
    </row>
    <row r="116" spans="1:100">
      <c r="B116" s="7" t="s">
        <v>1751</v>
      </c>
      <c r="C116" s="7" t="s">
        <v>1692</v>
      </c>
      <c r="D116" s="7">
        <v>2823</v>
      </c>
      <c r="E116" s="8">
        <v>45.04</v>
      </c>
      <c r="F116" s="8">
        <v>0.02</v>
      </c>
      <c r="G116" s="8">
        <v>0.96</v>
      </c>
      <c r="H116" s="8">
        <v>1.88</v>
      </c>
      <c r="I116" s="8">
        <v>4.22</v>
      </c>
      <c r="J116" s="8">
        <v>5.9116427999999992</v>
      </c>
      <c r="K116" s="8">
        <v>0.09</v>
      </c>
      <c r="L116" s="8">
        <v>42.72</v>
      </c>
      <c r="M116" s="8">
        <v>0.54</v>
      </c>
      <c r="N116" s="8">
        <v>0.02</v>
      </c>
      <c r="O116" s="8">
        <v>0.02</v>
      </c>
      <c r="P116" s="8">
        <v>0.01</v>
      </c>
      <c r="R116" s="8">
        <v>95.331642799999997</v>
      </c>
      <c r="S116" s="8">
        <f t="shared" si="22"/>
        <v>92.797373436289774</v>
      </c>
      <c r="T116" s="8">
        <f t="shared" si="23"/>
        <v>0.75960000000000016</v>
      </c>
      <c r="U116" s="12"/>
      <c r="V116" s="12"/>
      <c r="W116" s="12"/>
      <c r="X116" s="12"/>
      <c r="Y116" s="12"/>
      <c r="Z116" s="12"/>
      <c r="AA116" s="12"/>
      <c r="AB116" s="12"/>
      <c r="AC116" s="12">
        <f t="shared" si="24"/>
        <v>119.9</v>
      </c>
      <c r="AD116" s="12"/>
      <c r="AE116" s="12"/>
      <c r="AF116" s="12">
        <v>2535</v>
      </c>
      <c r="AG116" s="12">
        <v>96</v>
      </c>
      <c r="AH116" s="12">
        <v>2111</v>
      </c>
      <c r="AI116" s="12"/>
      <c r="AJ116" s="12">
        <v>22</v>
      </c>
      <c r="AK116" s="12"/>
      <c r="AL116" s="12"/>
      <c r="AM116" s="12"/>
      <c r="AN116" s="12"/>
      <c r="AO116" s="12"/>
      <c r="AP116" s="12">
        <v>2</v>
      </c>
      <c r="AQ116" s="12">
        <v>11</v>
      </c>
      <c r="AR116" s="12"/>
      <c r="AS116" s="12"/>
      <c r="AT116" s="12">
        <v>4</v>
      </c>
      <c r="AU116" s="12"/>
      <c r="AV116" s="12"/>
      <c r="AW116" s="12"/>
      <c r="AX116" s="12"/>
      <c r="AY116" s="12"/>
      <c r="AZ116" s="12"/>
      <c r="BA116" s="12"/>
      <c r="BB116" s="12"/>
      <c r="BC116" s="12"/>
      <c r="BD116" s="12"/>
      <c r="BE116" s="12"/>
      <c r="BF116" s="12"/>
      <c r="BG116" s="12">
        <v>27</v>
      </c>
      <c r="BH116" s="12">
        <v>1.57</v>
      </c>
      <c r="BI116" s="12">
        <v>3.28</v>
      </c>
      <c r="BJ116" s="12"/>
      <c r="BK116" s="12">
        <v>1.28</v>
      </c>
      <c r="BL116" s="12">
        <v>0.245</v>
      </c>
      <c r="BM116" s="12">
        <v>7.3999999999999996E-2</v>
      </c>
      <c r="BN116" s="12"/>
      <c r="BO116" s="12"/>
      <c r="BP116" s="12">
        <v>7.5999999999999998E-2</v>
      </c>
      <c r="BQ116" s="12"/>
      <c r="BR116" s="12"/>
      <c r="BS116" s="12"/>
      <c r="BT116" s="12">
        <v>2.5999999999999999E-2</v>
      </c>
      <c r="BU116" s="12">
        <v>6.0000000000000001E-3</v>
      </c>
      <c r="BV116" s="12"/>
      <c r="BW116" s="12"/>
      <c r="BX116" s="12"/>
      <c r="BY116" s="12"/>
      <c r="BZ116" s="12"/>
      <c r="CA116" s="12"/>
      <c r="CB116" s="12"/>
      <c r="CC116" s="12"/>
      <c r="CD116" s="12"/>
      <c r="CE116" s="12"/>
      <c r="CF116" s="12"/>
      <c r="CG116" s="12"/>
      <c r="CH116" s="12"/>
      <c r="CI116" s="12"/>
      <c r="CJ116" s="12"/>
      <c r="CK116" s="12"/>
      <c r="CL116" s="12">
        <v>1620.2702702702704</v>
      </c>
      <c r="CM116" s="12">
        <v>8.59375</v>
      </c>
      <c r="CN116" s="12"/>
      <c r="CO116" s="12">
        <v>14.843769230769231</v>
      </c>
      <c r="CP116" s="12"/>
      <c r="CQ116" s="12"/>
      <c r="CR116" s="12"/>
      <c r="CS116" s="12">
        <v>1.2008526764566556</v>
      </c>
      <c r="CT116" s="12">
        <f t="shared" si="25"/>
        <v>1.2245309344509598</v>
      </c>
      <c r="CU116" s="12">
        <f t="shared" si="26"/>
        <v>4.6683571999999884</v>
      </c>
      <c r="CV116" s="12"/>
    </row>
    <row r="117" spans="1:100">
      <c r="B117" s="7" t="s">
        <v>1747</v>
      </c>
      <c r="C117" s="7" t="s">
        <v>1692</v>
      </c>
      <c r="D117" s="7">
        <v>2848</v>
      </c>
      <c r="E117" s="8">
        <v>45</v>
      </c>
      <c r="F117" s="8">
        <v>0.01</v>
      </c>
      <c r="G117" s="8">
        <v>0.64</v>
      </c>
      <c r="I117" s="8">
        <v>7.26</v>
      </c>
      <c r="J117" s="8">
        <v>7.26</v>
      </c>
      <c r="K117" s="8">
        <v>0.11</v>
      </c>
      <c r="L117" s="8">
        <v>44.17</v>
      </c>
      <c r="M117" s="8">
        <v>0.54</v>
      </c>
      <c r="N117" s="8">
        <v>0.1</v>
      </c>
      <c r="O117" s="8">
        <v>0.1</v>
      </c>
      <c r="P117" s="8">
        <v>0.03</v>
      </c>
      <c r="R117" s="8">
        <v>97.96</v>
      </c>
      <c r="S117" s="8">
        <f t="shared" si="22"/>
        <v>91.559095462816899</v>
      </c>
      <c r="T117" s="8">
        <f t="shared" si="23"/>
        <v>1.1394000000000002</v>
      </c>
      <c r="U117" s="12"/>
      <c r="V117" s="12"/>
      <c r="W117" s="12"/>
      <c r="X117" s="12"/>
      <c r="Y117" s="12"/>
      <c r="Z117" s="12"/>
      <c r="AA117" s="12"/>
      <c r="AB117" s="12"/>
      <c r="AC117" s="12">
        <f t="shared" si="24"/>
        <v>59.95</v>
      </c>
      <c r="AD117" s="12"/>
      <c r="AE117" s="12"/>
      <c r="AF117" s="12">
        <v>2356</v>
      </c>
      <c r="AG117" s="12">
        <v>101</v>
      </c>
      <c r="AH117" s="12">
        <v>2201</v>
      </c>
      <c r="AI117" s="12"/>
      <c r="AJ117" s="12">
        <v>27</v>
      </c>
      <c r="AK117" s="12"/>
      <c r="AL117" s="12"/>
      <c r="AM117" s="12"/>
      <c r="AN117" s="12"/>
      <c r="AO117" s="12"/>
      <c r="AP117" s="12">
        <v>5</v>
      </c>
      <c r="AQ117" s="12">
        <v>33</v>
      </c>
      <c r="AR117" s="12"/>
      <c r="AS117" s="12">
        <v>9</v>
      </c>
      <c r="AT117" s="12">
        <v>6</v>
      </c>
      <c r="AU117" s="12"/>
      <c r="AV117" s="12"/>
      <c r="AW117" s="12"/>
      <c r="AX117" s="12"/>
      <c r="AY117" s="12"/>
      <c r="AZ117" s="12"/>
      <c r="BA117" s="12"/>
      <c r="BB117" s="12"/>
      <c r="BC117" s="12"/>
      <c r="BD117" s="12"/>
      <c r="BE117" s="12"/>
      <c r="BF117" s="12"/>
      <c r="BG117" s="12">
        <v>15</v>
      </c>
      <c r="BH117" s="12">
        <v>10.8</v>
      </c>
      <c r="BI117" s="12">
        <v>10.8</v>
      </c>
      <c r="BJ117" s="12"/>
      <c r="BK117" s="12">
        <v>6.9</v>
      </c>
      <c r="BL117" s="12">
        <v>1.65</v>
      </c>
      <c r="BM117" s="12">
        <v>0.44600000000000001</v>
      </c>
      <c r="BN117" s="12"/>
      <c r="BO117" s="12"/>
      <c r="BP117" s="12">
        <v>1.08</v>
      </c>
      <c r="BQ117" s="12"/>
      <c r="BR117" s="12"/>
      <c r="BS117" s="12"/>
      <c r="BT117" s="12">
        <v>0.745</v>
      </c>
      <c r="BU117" s="12">
        <v>0.12</v>
      </c>
      <c r="BV117" s="12"/>
      <c r="BW117" s="12"/>
      <c r="BX117" s="12"/>
      <c r="BY117" s="12"/>
      <c r="BZ117" s="12"/>
      <c r="CA117" s="12"/>
      <c r="CB117" s="12"/>
      <c r="CC117" s="12"/>
      <c r="CD117" s="12"/>
      <c r="CE117" s="12"/>
      <c r="CF117" s="12"/>
      <c r="CG117" s="12"/>
      <c r="CH117" s="12"/>
      <c r="CI117" s="12"/>
      <c r="CJ117" s="12"/>
      <c r="CK117" s="12">
        <v>6.6611111111111114</v>
      </c>
      <c r="CL117" s="12">
        <v>134.4170403587444</v>
      </c>
      <c r="CM117" s="12">
        <v>4.7826086956521738</v>
      </c>
      <c r="CN117" s="12"/>
      <c r="CO117" s="12">
        <v>0.51803758389261745</v>
      </c>
      <c r="CP117" s="12"/>
      <c r="CQ117" s="12">
        <v>5.454545454545455</v>
      </c>
      <c r="CR117" s="12"/>
      <c r="CS117" s="12">
        <v>1.0704225352112675</v>
      </c>
      <c r="CT117" s="12">
        <f t="shared" si="25"/>
        <v>1.2672193160197869</v>
      </c>
      <c r="CU117" s="12">
        <f t="shared" si="26"/>
        <v>2.0400000000000063</v>
      </c>
      <c r="CV117" s="12"/>
    </row>
    <row r="118" spans="1:100">
      <c r="B118" s="7" t="s">
        <v>1498</v>
      </c>
      <c r="C118" s="7" t="s">
        <v>1692</v>
      </c>
      <c r="D118" s="7">
        <v>2860</v>
      </c>
      <c r="E118" s="8">
        <v>40.729999999999997</v>
      </c>
      <c r="F118" s="8">
        <v>0.06</v>
      </c>
      <c r="G118" s="8">
        <v>0.71</v>
      </c>
      <c r="H118" s="8">
        <v>2.4</v>
      </c>
      <c r="I118" s="8">
        <v>4.07</v>
      </c>
      <c r="J118" s="8">
        <v>6.2295440000000006</v>
      </c>
      <c r="K118" s="8">
        <v>0.09</v>
      </c>
      <c r="L118" s="8">
        <v>43.32</v>
      </c>
      <c r="M118" s="8">
        <v>0.28999999999999998</v>
      </c>
      <c r="N118" s="8">
        <v>0.02</v>
      </c>
      <c r="O118" s="8">
        <v>0.23</v>
      </c>
      <c r="P118" s="8">
        <v>0.15</v>
      </c>
      <c r="R118" s="8">
        <v>91.829543999999984</v>
      </c>
      <c r="S118" s="8">
        <f t="shared" si="22"/>
        <v>92.536235765639205</v>
      </c>
      <c r="T118" s="8">
        <f t="shared" si="23"/>
        <v>0.55157183098591545</v>
      </c>
      <c r="U118" s="12"/>
      <c r="V118" s="12"/>
      <c r="W118" s="12"/>
      <c r="X118" s="12"/>
      <c r="Y118" s="12"/>
      <c r="Z118" s="12"/>
      <c r="AA118" s="12"/>
      <c r="AB118" s="12"/>
      <c r="AC118" s="12">
        <f t="shared" si="24"/>
        <v>359.7</v>
      </c>
      <c r="AD118" s="12"/>
      <c r="AE118" s="12"/>
      <c r="AF118" s="12">
        <v>2075</v>
      </c>
      <c r="AG118" s="12">
        <v>99</v>
      </c>
      <c r="AH118" s="12">
        <v>2121</v>
      </c>
      <c r="AI118" s="12"/>
      <c r="AJ118" s="12">
        <v>22</v>
      </c>
      <c r="AK118" s="12"/>
      <c r="AL118" s="12"/>
      <c r="AM118" s="12"/>
      <c r="AN118" s="12"/>
      <c r="AO118" s="12"/>
      <c r="AP118" s="12">
        <v>8</v>
      </c>
      <c r="AQ118" s="12">
        <v>27</v>
      </c>
      <c r="AR118" s="12"/>
      <c r="AS118" s="12">
        <v>4</v>
      </c>
      <c r="AT118" s="12">
        <v>5</v>
      </c>
      <c r="AU118" s="12"/>
      <c r="AV118" s="12"/>
      <c r="AW118" s="12"/>
      <c r="AX118" s="12"/>
      <c r="AY118" s="12"/>
      <c r="AZ118" s="12"/>
      <c r="BA118" s="12"/>
      <c r="BB118" s="12"/>
      <c r="BC118" s="12"/>
      <c r="BD118" s="12"/>
      <c r="BE118" s="12"/>
      <c r="BF118" s="12"/>
      <c r="BG118" s="12">
        <v>38</v>
      </c>
      <c r="BH118" s="12">
        <v>2.87</v>
      </c>
      <c r="BI118" s="12">
        <v>5.25</v>
      </c>
      <c r="BJ118" s="12"/>
      <c r="BK118" s="12">
        <v>2.0499999999999998</v>
      </c>
      <c r="BL118" s="12">
        <v>0.34599999999999997</v>
      </c>
      <c r="BM118" s="12">
        <v>7.6999999999999999E-2</v>
      </c>
      <c r="BN118" s="12"/>
      <c r="BO118" s="12"/>
      <c r="BP118" s="12">
        <v>0.1</v>
      </c>
      <c r="BQ118" s="12"/>
      <c r="BR118" s="12"/>
      <c r="BS118" s="12"/>
      <c r="BT118" s="12">
        <v>2.1999999999999999E-2</v>
      </c>
      <c r="BU118" s="12">
        <v>3.0000000000000001E-3</v>
      </c>
      <c r="BV118" s="12"/>
      <c r="BW118" s="12"/>
      <c r="BX118" s="12"/>
      <c r="BY118" s="12"/>
      <c r="BZ118" s="12"/>
      <c r="CA118" s="12"/>
      <c r="CB118" s="12"/>
      <c r="CC118" s="12"/>
      <c r="CD118" s="12"/>
      <c r="CE118" s="12"/>
      <c r="CF118" s="12"/>
      <c r="CG118" s="12"/>
      <c r="CH118" s="12"/>
      <c r="CI118" s="12"/>
      <c r="CJ118" s="12"/>
      <c r="CK118" s="12">
        <v>89.924999999999997</v>
      </c>
      <c r="CL118" s="12">
        <v>4671.4285714285716</v>
      </c>
      <c r="CM118" s="12">
        <v>13.170731707317074</v>
      </c>
      <c r="CN118" s="12"/>
      <c r="CO118" s="12">
        <v>9.4210454545454532</v>
      </c>
      <c r="CP118" s="12"/>
      <c r="CQ118" s="12">
        <v>11.560693641618498</v>
      </c>
      <c r="CR118" s="12"/>
      <c r="CS118" s="12">
        <v>0.9783121169259783</v>
      </c>
      <c r="CT118" s="12">
        <f t="shared" si="25"/>
        <v>1.3731277263569985</v>
      </c>
      <c r="CU118" s="12">
        <f t="shared" si="26"/>
        <v>8.1704559999999873</v>
      </c>
      <c r="CV118" s="12"/>
    </row>
    <row r="119" spans="1:100">
      <c r="B119" s="7" t="s">
        <v>1498</v>
      </c>
      <c r="C119" s="7" t="s">
        <v>1692</v>
      </c>
      <c r="D119" s="7">
        <v>2862</v>
      </c>
      <c r="E119" s="8">
        <v>45.2</v>
      </c>
      <c r="F119" s="8">
        <v>7.0000000000000007E-2</v>
      </c>
      <c r="G119" s="8">
        <v>0.5</v>
      </c>
      <c r="H119" s="8">
        <v>1.94</v>
      </c>
      <c r="I119" s="8">
        <v>6.86</v>
      </c>
      <c r="J119" s="8">
        <v>8.6056314</v>
      </c>
      <c r="K119" s="8">
        <v>0.12</v>
      </c>
      <c r="L119" s="8">
        <v>42.8</v>
      </c>
      <c r="M119" s="8">
        <v>0.46</v>
      </c>
      <c r="N119" s="8">
        <v>0.05</v>
      </c>
      <c r="O119" s="8">
        <v>0.01</v>
      </c>
      <c r="P119" s="8">
        <v>0.08</v>
      </c>
      <c r="R119" s="8">
        <v>97.895631399999985</v>
      </c>
      <c r="S119" s="8">
        <f t="shared" si="22"/>
        <v>89.865334060255023</v>
      </c>
      <c r="T119" s="8">
        <f t="shared" si="23"/>
        <v>1.2423680000000001</v>
      </c>
      <c r="U119" s="12"/>
      <c r="V119" s="12"/>
      <c r="W119" s="12"/>
      <c r="X119" s="12"/>
      <c r="Y119" s="12"/>
      <c r="Z119" s="12"/>
      <c r="AA119" s="12"/>
      <c r="AB119" s="12"/>
      <c r="AC119" s="12">
        <f t="shared" si="24"/>
        <v>419.65000000000003</v>
      </c>
      <c r="AD119" s="12"/>
      <c r="AE119" s="12"/>
      <c r="AF119" s="12">
        <v>2430</v>
      </c>
      <c r="AG119" s="12">
        <v>117</v>
      </c>
      <c r="AH119" s="12">
        <v>2300</v>
      </c>
      <c r="AI119" s="12"/>
      <c r="AJ119" s="12">
        <v>70</v>
      </c>
      <c r="AK119" s="12"/>
      <c r="AL119" s="12"/>
      <c r="AM119" s="12"/>
      <c r="AN119" s="12"/>
      <c r="AO119" s="12"/>
      <c r="AP119" s="12"/>
      <c r="AQ119" s="12">
        <v>15</v>
      </c>
      <c r="AR119" s="12"/>
      <c r="AS119" s="12"/>
      <c r="AT119" s="12">
        <v>4</v>
      </c>
      <c r="AU119" s="12"/>
      <c r="AV119" s="12"/>
      <c r="AW119" s="12"/>
      <c r="AX119" s="12"/>
      <c r="AY119" s="12"/>
      <c r="AZ119" s="12"/>
      <c r="BA119" s="12"/>
      <c r="BB119" s="12"/>
      <c r="BC119" s="12"/>
      <c r="BD119" s="12"/>
      <c r="BE119" s="12"/>
      <c r="BF119" s="12"/>
      <c r="BG119" s="12"/>
      <c r="BH119" s="12">
        <v>1.35</v>
      </c>
      <c r="BI119" s="12">
        <v>2.7</v>
      </c>
      <c r="BJ119" s="12"/>
      <c r="BK119" s="12">
        <v>1.33</v>
      </c>
      <c r="BL119" s="12">
        <v>0.19800000000000001</v>
      </c>
      <c r="BM119" s="12">
        <v>5.0999999999999997E-2</v>
      </c>
      <c r="BN119" s="12"/>
      <c r="BO119" s="12"/>
      <c r="BP119" s="12">
        <v>6.4000000000000001E-2</v>
      </c>
      <c r="BQ119" s="12"/>
      <c r="BR119" s="12"/>
      <c r="BS119" s="12"/>
      <c r="BT119" s="12">
        <v>1.7999999999999999E-2</v>
      </c>
      <c r="BU119" s="12">
        <v>3.0000000000000001E-3</v>
      </c>
      <c r="BV119" s="12"/>
      <c r="BW119" s="12"/>
      <c r="BX119" s="12"/>
      <c r="BY119" s="12"/>
      <c r="BZ119" s="12"/>
      <c r="CA119" s="12"/>
      <c r="CB119" s="12"/>
      <c r="CC119" s="12"/>
      <c r="CD119" s="12"/>
      <c r="CE119" s="12"/>
      <c r="CF119" s="12"/>
      <c r="CG119" s="12"/>
      <c r="CH119" s="12"/>
      <c r="CI119" s="12"/>
      <c r="CJ119" s="12"/>
      <c r="CK119" s="12"/>
      <c r="CL119" s="12">
        <v>8228.431372549021</v>
      </c>
      <c r="CM119" s="12">
        <v>11.278195488721805</v>
      </c>
      <c r="CN119" s="12"/>
      <c r="CO119" s="12">
        <v>18.264555555555557</v>
      </c>
      <c r="CP119" s="12"/>
      <c r="CQ119" s="12"/>
      <c r="CR119" s="12"/>
      <c r="CS119" s="12">
        <v>1.0565217391304347</v>
      </c>
      <c r="CT119" s="12">
        <f t="shared" si="25"/>
        <v>1.2224813234937566</v>
      </c>
      <c r="CU119" s="12">
        <f t="shared" si="26"/>
        <v>2.104368600000015</v>
      </c>
      <c r="CV119" s="12"/>
    </row>
    <row r="120" spans="1:100">
      <c r="B120" s="7" t="s">
        <v>2014</v>
      </c>
      <c r="C120" s="7" t="s">
        <v>1692</v>
      </c>
      <c r="D120" s="7">
        <v>2713</v>
      </c>
      <c r="E120" s="8">
        <v>45.03</v>
      </c>
      <c r="F120" s="8">
        <v>0.09</v>
      </c>
      <c r="G120" s="8">
        <v>1.91</v>
      </c>
      <c r="H120" s="8">
        <v>1.81</v>
      </c>
      <c r="I120" s="8">
        <v>4.9000000000000004</v>
      </c>
      <c r="J120" s="8">
        <v>6.5286561000000001</v>
      </c>
      <c r="K120" s="8">
        <v>0.12</v>
      </c>
      <c r="L120" s="8">
        <v>39.82</v>
      </c>
      <c r="M120" s="8">
        <v>1.58</v>
      </c>
      <c r="N120" s="8">
        <v>0.14000000000000001</v>
      </c>
      <c r="O120" s="8">
        <v>1.99</v>
      </c>
      <c r="P120" s="8">
        <v>0.04</v>
      </c>
      <c r="R120" s="8">
        <v>97.248656100000005</v>
      </c>
      <c r="S120" s="8">
        <f t="shared" si="22"/>
        <v>91.578413280874429</v>
      </c>
      <c r="T120" s="8">
        <f t="shared" si="23"/>
        <v>1.1170848167539267</v>
      </c>
      <c r="U120" s="12"/>
      <c r="V120" s="12"/>
      <c r="W120" s="12"/>
      <c r="X120" s="12"/>
      <c r="Y120" s="12"/>
      <c r="Z120" s="12"/>
      <c r="AA120" s="12"/>
      <c r="AB120" s="12"/>
      <c r="AC120" s="12">
        <f t="shared" si="24"/>
        <v>539.54999999999995</v>
      </c>
      <c r="AD120" s="12"/>
      <c r="AE120" s="12"/>
      <c r="AF120" s="12">
        <v>3364</v>
      </c>
      <c r="AG120" s="12">
        <v>88</v>
      </c>
      <c r="AH120" s="12">
        <v>1885</v>
      </c>
      <c r="AI120" s="12"/>
      <c r="AJ120" s="12">
        <v>29</v>
      </c>
      <c r="AK120" s="12"/>
      <c r="AL120" s="12"/>
      <c r="AM120" s="12"/>
      <c r="AN120" s="12"/>
      <c r="AO120" s="12"/>
      <c r="AP120" s="12">
        <v>17</v>
      </c>
      <c r="AQ120" s="12">
        <v>51</v>
      </c>
      <c r="AR120" s="12"/>
      <c r="AS120" s="12">
        <v>24</v>
      </c>
      <c r="AT120" s="12">
        <v>5</v>
      </c>
      <c r="AU120" s="12"/>
      <c r="AV120" s="12"/>
      <c r="AW120" s="12"/>
      <c r="AX120" s="12"/>
      <c r="AY120" s="12"/>
      <c r="AZ120" s="12"/>
      <c r="BA120" s="12"/>
      <c r="BB120" s="12"/>
      <c r="BC120" s="12"/>
      <c r="BD120" s="12"/>
      <c r="BE120" s="12"/>
      <c r="BF120" s="12"/>
      <c r="BG120" s="12">
        <v>47</v>
      </c>
      <c r="BH120" s="12">
        <v>3.91</v>
      </c>
      <c r="BI120" s="12">
        <v>9.41</v>
      </c>
      <c r="BJ120" s="12"/>
      <c r="BK120" s="12">
        <v>3.53</v>
      </c>
      <c r="BL120" s="12">
        <v>0.66300000000000003</v>
      </c>
      <c r="BM120" s="12">
        <v>0.22900000000000001</v>
      </c>
      <c r="BN120" s="12"/>
      <c r="BO120" s="12"/>
      <c r="BP120" s="12"/>
      <c r="BQ120" s="12"/>
      <c r="BR120" s="12"/>
      <c r="BS120" s="12"/>
      <c r="BT120" s="12">
        <v>8.7999999999999995E-2</v>
      </c>
      <c r="BU120" s="12">
        <v>1.4999999999999999E-2</v>
      </c>
      <c r="BV120" s="12"/>
      <c r="BW120" s="12"/>
      <c r="BX120" s="12"/>
      <c r="BY120" s="12"/>
      <c r="BZ120" s="12"/>
      <c r="CA120" s="12"/>
      <c r="CB120" s="12"/>
      <c r="CC120" s="12"/>
      <c r="CD120" s="12"/>
      <c r="CE120" s="12"/>
      <c r="CF120" s="12"/>
      <c r="CG120" s="12"/>
      <c r="CH120" s="12"/>
      <c r="CI120" s="12"/>
      <c r="CJ120" s="12"/>
      <c r="CK120" s="12">
        <v>22.481249999999999</v>
      </c>
      <c r="CL120" s="12">
        <v>2356.1135371179034</v>
      </c>
      <c r="CM120" s="12">
        <v>14.447592067988669</v>
      </c>
      <c r="CN120" s="12"/>
      <c r="CO120" s="12">
        <v>12.832113636363637</v>
      </c>
      <c r="CP120" s="12"/>
      <c r="CQ120" s="12">
        <v>36.199095022624434</v>
      </c>
      <c r="CR120" s="12"/>
      <c r="CS120" s="12">
        <v>1.7846153846153847</v>
      </c>
      <c r="CT120" s="12">
        <f t="shared" si="25"/>
        <v>1.1416584814841855</v>
      </c>
      <c r="CU120" s="12">
        <f t="shared" si="26"/>
        <v>2.7513438999999948</v>
      </c>
      <c r="CV120" s="12"/>
    </row>
    <row r="121" spans="1:100">
      <c r="B121" s="7" t="s">
        <v>1924</v>
      </c>
      <c r="C121" s="7" t="s">
        <v>2013</v>
      </c>
      <c r="D121" s="7">
        <v>2771</v>
      </c>
      <c r="E121" s="8">
        <v>40.04</v>
      </c>
      <c r="F121" s="8">
        <v>1.27</v>
      </c>
      <c r="G121" s="8">
        <v>2.08</v>
      </c>
      <c r="H121" s="8">
        <v>2.04</v>
      </c>
      <c r="I121" s="8">
        <v>4.51</v>
      </c>
      <c r="J121" s="8">
        <v>6.3456124000000003</v>
      </c>
      <c r="K121" s="8">
        <v>0.11</v>
      </c>
      <c r="L121" s="8">
        <v>37.049999999999997</v>
      </c>
      <c r="M121" s="8">
        <v>5.68</v>
      </c>
      <c r="N121" s="8">
        <v>0.52</v>
      </c>
      <c r="O121" s="8">
        <v>1.1399999999999999</v>
      </c>
      <c r="P121" s="8">
        <v>0.14000000000000001</v>
      </c>
      <c r="R121" s="8">
        <v>94.375612399999994</v>
      </c>
      <c r="S121" s="8">
        <f t="shared" si="22"/>
        <v>91.235494225182194</v>
      </c>
      <c r="T121" s="8">
        <f t="shared" si="23"/>
        <v>3.6876307692307688</v>
      </c>
      <c r="U121" s="12"/>
      <c r="V121" s="12"/>
      <c r="W121" s="12"/>
      <c r="X121" s="12"/>
      <c r="Y121" s="12"/>
      <c r="Z121" s="12"/>
      <c r="AA121" s="12"/>
      <c r="AB121" s="12"/>
      <c r="AC121" s="12">
        <f t="shared" si="24"/>
        <v>7613.6500000000005</v>
      </c>
      <c r="AD121" s="12"/>
      <c r="AE121" s="12"/>
      <c r="AF121" s="12">
        <v>5734</v>
      </c>
      <c r="AG121" s="12">
        <v>67</v>
      </c>
      <c r="AH121" s="12">
        <v>1518</v>
      </c>
      <c r="AI121" s="12"/>
      <c r="AJ121" s="12">
        <v>24</v>
      </c>
      <c r="AK121" s="12"/>
      <c r="AL121" s="12"/>
      <c r="AM121" s="12"/>
      <c r="AN121" s="12"/>
      <c r="AO121" s="12"/>
      <c r="AP121" s="12">
        <v>87</v>
      </c>
      <c r="AQ121" s="12">
        <v>240</v>
      </c>
      <c r="AR121" s="12"/>
      <c r="AS121" s="12">
        <v>27</v>
      </c>
      <c r="AT121" s="12">
        <v>16</v>
      </c>
      <c r="AU121" s="12"/>
      <c r="AV121" s="12"/>
      <c r="AW121" s="12"/>
      <c r="AX121" s="12"/>
      <c r="AY121" s="12"/>
      <c r="AZ121" s="12"/>
      <c r="BA121" s="12"/>
      <c r="BB121" s="12"/>
      <c r="BC121" s="12"/>
      <c r="BD121" s="12"/>
      <c r="BE121" s="12"/>
      <c r="BF121" s="12"/>
      <c r="BG121" s="12">
        <v>171</v>
      </c>
      <c r="BH121" s="12">
        <v>5.29</v>
      </c>
      <c r="BI121" s="12">
        <v>10.4</v>
      </c>
      <c r="BJ121" s="12"/>
      <c r="BK121" s="12">
        <v>4.4000000000000004</v>
      </c>
      <c r="BL121" s="12">
        <v>0.95</v>
      </c>
      <c r="BM121" s="12">
        <v>0.27300000000000002</v>
      </c>
      <c r="BN121" s="12"/>
      <c r="BO121" s="12"/>
      <c r="BP121" s="12">
        <v>0.41599999999999998</v>
      </c>
      <c r="BQ121" s="12"/>
      <c r="BR121" s="12"/>
      <c r="BS121" s="12"/>
      <c r="BT121" s="12">
        <v>8.5000000000000006E-2</v>
      </c>
      <c r="BU121" s="12">
        <v>1.0999999999999999E-2</v>
      </c>
      <c r="BV121" s="12"/>
      <c r="BW121" s="12"/>
      <c r="BX121" s="12"/>
      <c r="BY121" s="12"/>
      <c r="BZ121" s="12"/>
      <c r="CA121" s="12"/>
      <c r="CB121" s="12"/>
      <c r="CC121" s="12"/>
      <c r="CD121" s="12"/>
      <c r="CE121" s="12"/>
      <c r="CF121" s="12"/>
      <c r="CG121" s="12"/>
      <c r="CH121" s="12"/>
      <c r="CI121" s="12"/>
      <c r="CJ121" s="12"/>
      <c r="CK121" s="12">
        <v>281.98703703703706</v>
      </c>
      <c r="CL121" s="12">
        <v>27888.827838827838</v>
      </c>
      <c r="CM121" s="12">
        <v>54.54545454545454</v>
      </c>
      <c r="CN121" s="12"/>
      <c r="CO121" s="12">
        <v>47.758776470588238</v>
      </c>
      <c r="CP121" s="12"/>
      <c r="CQ121" s="12">
        <v>28.421052631578949</v>
      </c>
      <c r="CR121" s="12"/>
      <c r="CS121" s="12">
        <v>3.77733860342556</v>
      </c>
      <c r="CT121" s="12">
        <f t="shared" si="25"/>
        <v>1.1946234683552748</v>
      </c>
      <c r="CU121" s="12">
        <f t="shared" si="26"/>
        <v>5.6243875999999915</v>
      </c>
      <c r="CV121" s="12"/>
    </row>
    <row r="122" spans="1:100" s="20" customFormat="1">
      <c r="A122" s="19"/>
      <c r="B122" s="19" t="s">
        <v>2012</v>
      </c>
      <c r="C122" s="19" t="s">
        <v>1697</v>
      </c>
      <c r="D122" s="19">
        <v>2780</v>
      </c>
      <c r="E122" s="8">
        <v>37.369999999999997</v>
      </c>
      <c r="F122" s="8">
        <v>0.18</v>
      </c>
      <c r="G122" s="8">
        <v>2.85</v>
      </c>
      <c r="H122" s="8">
        <v>3.73</v>
      </c>
      <c r="I122" s="8">
        <v>7.24</v>
      </c>
      <c r="J122" s="8">
        <v>10.596291300000001</v>
      </c>
      <c r="K122" s="8">
        <v>0.12</v>
      </c>
      <c r="L122" s="8">
        <v>39.29</v>
      </c>
      <c r="M122" s="8">
        <v>0.94</v>
      </c>
      <c r="N122" s="8">
        <v>0.15</v>
      </c>
      <c r="O122" s="8">
        <v>0.04</v>
      </c>
      <c r="P122" s="8">
        <v>7.0000000000000007E-2</v>
      </c>
      <c r="Q122" s="8"/>
      <c r="R122" s="8">
        <v>91.606291299999995</v>
      </c>
      <c r="S122" s="8">
        <f t="shared" si="22"/>
        <v>86.86066767606394</v>
      </c>
      <c r="T122" s="8">
        <f t="shared" si="23"/>
        <v>0.44539508771929825</v>
      </c>
      <c r="U122" s="12"/>
      <c r="V122" s="12"/>
      <c r="W122" s="12"/>
      <c r="X122" s="12"/>
      <c r="Y122" s="12"/>
      <c r="Z122" s="12"/>
      <c r="AA122" s="12"/>
      <c r="AB122" s="12"/>
      <c r="AC122" s="12">
        <f t="shared" si="24"/>
        <v>1079.0999999999999</v>
      </c>
      <c r="AD122" s="12"/>
      <c r="AE122" s="12"/>
      <c r="AF122" s="12">
        <v>1952</v>
      </c>
      <c r="AG122" s="12">
        <v>126</v>
      </c>
      <c r="AH122" s="12">
        <v>2096</v>
      </c>
      <c r="AI122" s="12"/>
      <c r="AJ122" s="12">
        <v>61</v>
      </c>
      <c r="AK122" s="12"/>
      <c r="AL122" s="12"/>
      <c r="AM122" s="12"/>
      <c r="AN122" s="12"/>
      <c r="AO122" s="12"/>
      <c r="AP122" s="12">
        <v>2</v>
      </c>
      <c r="AQ122" s="12">
        <v>18</v>
      </c>
      <c r="AR122" s="12"/>
      <c r="AS122" s="12">
        <v>19</v>
      </c>
      <c r="AT122" s="12">
        <v>3</v>
      </c>
      <c r="AU122" s="12"/>
      <c r="AV122" s="12"/>
      <c r="AW122" s="12"/>
      <c r="AX122" s="12"/>
      <c r="AY122" s="12"/>
      <c r="AZ122" s="12"/>
      <c r="BA122" s="12"/>
      <c r="BB122" s="12"/>
      <c r="BC122" s="12"/>
      <c r="BD122" s="12"/>
      <c r="BE122" s="12"/>
      <c r="BF122" s="12"/>
      <c r="BG122" s="12">
        <v>58</v>
      </c>
      <c r="BH122" s="12">
        <v>0.88</v>
      </c>
      <c r="BI122" s="12">
        <v>2.14</v>
      </c>
      <c r="BJ122" s="12"/>
      <c r="BK122" s="12">
        <v>0.81</v>
      </c>
      <c r="BL122" s="12">
        <v>0.20899999999999999</v>
      </c>
      <c r="BM122" s="12">
        <v>0.109</v>
      </c>
      <c r="BN122" s="12"/>
      <c r="BO122" s="12"/>
      <c r="BP122" s="12">
        <v>0.48199999999999998</v>
      </c>
      <c r="BQ122" s="12"/>
      <c r="BR122" s="12"/>
      <c r="BS122" s="12"/>
      <c r="BT122" s="12">
        <v>0.23</v>
      </c>
      <c r="BU122" s="12">
        <v>3.4000000000000002E-2</v>
      </c>
      <c r="BV122" s="12"/>
      <c r="BW122" s="12"/>
      <c r="BX122" s="12"/>
      <c r="BY122" s="12"/>
      <c r="BZ122" s="12"/>
      <c r="CA122" s="12"/>
      <c r="CB122" s="12"/>
      <c r="CC122" s="12"/>
      <c r="CD122" s="12"/>
      <c r="CE122" s="12"/>
      <c r="CF122" s="12"/>
      <c r="CG122" s="12"/>
      <c r="CH122" s="12"/>
      <c r="CI122" s="12"/>
      <c r="CJ122" s="12"/>
      <c r="CK122" s="12">
        <v>56.794736842105259</v>
      </c>
      <c r="CL122" s="12">
        <v>9900</v>
      </c>
      <c r="CM122" s="12">
        <v>22.222222222222221</v>
      </c>
      <c r="CN122" s="12"/>
      <c r="CO122" s="12">
        <v>2.9209478260869561</v>
      </c>
      <c r="CP122" s="12"/>
      <c r="CQ122" s="12">
        <v>90.909090909090907</v>
      </c>
      <c r="CR122" s="12"/>
      <c r="CS122" s="12">
        <v>0.93129770992366412</v>
      </c>
      <c r="CT122" s="12">
        <f t="shared" si="25"/>
        <v>1.3573624466644185</v>
      </c>
      <c r="CU122" s="12">
        <f t="shared" si="26"/>
        <v>8.3937087000000048</v>
      </c>
      <c r="CV122" s="12"/>
    </row>
    <row r="123" spans="1:100" s="20" customFormat="1">
      <c r="A123" s="19"/>
      <c r="B123" s="19" t="s">
        <v>1491</v>
      </c>
      <c r="C123" s="19" t="s">
        <v>1697</v>
      </c>
      <c r="D123" s="19">
        <v>2819</v>
      </c>
      <c r="E123" s="8">
        <v>42.71</v>
      </c>
      <c r="F123" s="8">
        <v>0.1</v>
      </c>
      <c r="G123" s="8">
        <v>2.78</v>
      </c>
      <c r="H123" s="8"/>
      <c r="I123" s="8">
        <v>8.1999999999999993</v>
      </c>
      <c r="J123" s="8">
        <v>8.1999999999999993</v>
      </c>
      <c r="K123" s="8">
        <v>0.12</v>
      </c>
      <c r="L123" s="8">
        <v>38.81</v>
      </c>
      <c r="M123" s="8">
        <v>2.31</v>
      </c>
      <c r="N123" s="8">
        <v>0.18</v>
      </c>
      <c r="O123" s="8">
        <v>0.04</v>
      </c>
      <c r="P123" s="8">
        <v>0.01</v>
      </c>
      <c r="Q123" s="8"/>
      <c r="R123" s="8">
        <v>95.26</v>
      </c>
      <c r="S123" s="8">
        <f t="shared" si="22"/>
        <v>89.404796504987161</v>
      </c>
      <c r="T123" s="8">
        <f t="shared" si="23"/>
        <v>1.122094964028777</v>
      </c>
      <c r="U123" s="12"/>
      <c r="V123" s="12"/>
      <c r="W123" s="12"/>
      <c r="X123" s="12"/>
      <c r="Y123" s="12"/>
      <c r="Z123" s="12"/>
      <c r="AA123" s="12"/>
      <c r="AB123" s="12"/>
      <c r="AC123" s="12">
        <f t="shared" si="24"/>
        <v>599.5</v>
      </c>
      <c r="AD123" s="12"/>
      <c r="AE123" s="12"/>
      <c r="AF123" s="12">
        <v>2895</v>
      </c>
      <c r="AG123" s="12">
        <v>101</v>
      </c>
      <c r="AH123" s="12">
        <v>1846</v>
      </c>
      <c r="AI123" s="12"/>
      <c r="AJ123" s="12">
        <v>31</v>
      </c>
      <c r="AK123" s="12"/>
      <c r="AL123" s="12"/>
      <c r="AM123" s="12"/>
      <c r="AN123" s="12"/>
      <c r="AO123" s="12"/>
      <c r="AP123" s="12">
        <v>3</v>
      </c>
      <c r="AQ123" s="12">
        <v>10</v>
      </c>
      <c r="AR123" s="12"/>
      <c r="AS123" s="12">
        <v>6</v>
      </c>
      <c r="AT123" s="12">
        <v>2</v>
      </c>
      <c r="AU123" s="12"/>
      <c r="AV123" s="12"/>
      <c r="AW123" s="12"/>
      <c r="AX123" s="12"/>
      <c r="AY123" s="12"/>
      <c r="AZ123" s="12"/>
      <c r="BA123" s="12"/>
      <c r="BB123" s="12"/>
      <c r="BC123" s="12"/>
      <c r="BD123" s="12"/>
      <c r="BE123" s="12"/>
      <c r="BF123" s="12"/>
      <c r="BG123" s="12">
        <v>9</v>
      </c>
      <c r="BH123" s="12"/>
      <c r="BI123" s="12">
        <v>2.34</v>
      </c>
      <c r="BJ123" s="12"/>
      <c r="BK123" s="12">
        <v>1.66</v>
      </c>
      <c r="BL123" s="12"/>
      <c r="BM123" s="12">
        <v>0.14000000000000001</v>
      </c>
      <c r="BN123" s="12"/>
      <c r="BO123" s="12"/>
      <c r="BP123" s="12"/>
      <c r="BQ123" s="12"/>
      <c r="BR123" s="12"/>
      <c r="BS123" s="12"/>
      <c r="BT123" s="12">
        <v>0.56000000000000005</v>
      </c>
      <c r="BU123" s="12"/>
      <c r="BV123" s="12"/>
      <c r="BW123" s="12"/>
      <c r="BX123" s="12"/>
      <c r="BY123" s="12"/>
      <c r="BZ123" s="12"/>
      <c r="CA123" s="12"/>
      <c r="CB123" s="12"/>
      <c r="CC123" s="12"/>
      <c r="CD123" s="12"/>
      <c r="CE123" s="12"/>
      <c r="CF123" s="12"/>
      <c r="CG123" s="12"/>
      <c r="CH123" s="12"/>
      <c r="CI123" s="12"/>
      <c r="CJ123" s="12"/>
      <c r="CK123" s="12">
        <v>99.916666666666671</v>
      </c>
      <c r="CL123" s="12">
        <v>4282.1428571428569</v>
      </c>
      <c r="CM123" s="12">
        <v>6.024096385542169</v>
      </c>
      <c r="CN123" s="12"/>
      <c r="CO123" s="12">
        <v>2.9481374999999996</v>
      </c>
      <c r="CP123" s="12"/>
      <c r="CQ123" s="12"/>
      <c r="CR123" s="12"/>
      <c r="CS123" s="12">
        <v>1.5682556879739977</v>
      </c>
      <c r="CT123" s="12">
        <f t="shared" si="25"/>
        <v>1.1731430444010738</v>
      </c>
      <c r="CU123" s="12">
        <f t="shared" si="26"/>
        <v>4.7399999999999807</v>
      </c>
      <c r="CV123" s="12"/>
    </row>
    <row r="124" spans="1:100" s="20" customFormat="1">
      <c r="A124" s="19"/>
      <c r="B124" s="19" t="s">
        <v>2011</v>
      </c>
      <c r="C124" s="19" t="s">
        <v>1697</v>
      </c>
      <c r="D124" s="19">
        <v>2829</v>
      </c>
      <c r="E124" s="8">
        <v>43.45</v>
      </c>
      <c r="F124" s="8">
        <v>0.14000000000000001</v>
      </c>
      <c r="G124" s="8">
        <v>2.64</v>
      </c>
      <c r="H124" s="8"/>
      <c r="I124" s="8">
        <v>8.58</v>
      </c>
      <c r="J124" s="8">
        <v>8.58</v>
      </c>
      <c r="K124" s="8">
        <v>0.12</v>
      </c>
      <c r="L124" s="8">
        <v>39.950000000000003</v>
      </c>
      <c r="M124" s="8">
        <v>2.8</v>
      </c>
      <c r="N124" s="8">
        <v>0.32</v>
      </c>
      <c r="O124" s="8">
        <v>0.1</v>
      </c>
      <c r="P124" s="8">
        <v>0.03</v>
      </c>
      <c r="Q124" s="8"/>
      <c r="R124" s="8">
        <v>98.13</v>
      </c>
      <c r="S124" s="8">
        <f t="shared" si="22"/>
        <v>89.248927649139219</v>
      </c>
      <c r="T124" s="8">
        <f t="shared" si="23"/>
        <v>1.4322424242424241</v>
      </c>
      <c r="U124" s="12"/>
      <c r="V124" s="12"/>
      <c r="W124" s="12"/>
      <c r="X124" s="12"/>
      <c r="Y124" s="12"/>
      <c r="Z124" s="12"/>
      <c r="AA124" s="12"/>
      <c r="AB124" s="12"/>
      <c r="AC124" s="12">
        <f t="shared" si="24"/>
        <v>839.30000000000007</v>
      </c>
      <c r="AD124" s="12"/>
      <c r="AE124" s="12"/>
      <c r="AF124" s="12">
        <v>2817</v>
      </c>
      <c r="AG124" s="12">
        <v>111</v>
      </c>
      <c r="AH124" s="12">
        <v>1936</v>
      </c>
      <c r="AI124" s="12"/>
      <c r="AJ124" s="12">
        <v>35</v>
      </c>
      <c r="AK124" s="12"/>
      <c r="AL124" s="12"/>
      <c r="AM124" s="12"/>
      <c r="AN124" s="12"/>
      <c r="AO124" s="12"/>
      <c r="AP124" s="12"/>
      <c r="AQ124" s="12">
        <v>46</v>
      </c>
      <c r="AR124" s="12"/>
      <c r="AS124" s="12">
        <v>12</v>
      </c>
      <c r="AT124" s="12">
        <v>4</v>
      </c>
      <c r="AU124" s="12"/>
      <c r="AV124" s="12"/>
      <c r="AW124" s="12"/>
      <c r="AX124" s="12"/>
      <c r="AY124" s="12"/>
      <c r="AZ124" s="12"/>
      <c r="BA124" s="12"/>
      <c r="BB124" s="12"/>
      <c r="BC124" s="12"/>
      <c r="BD124" s="12"/>
      <c r="BE124" s="12"/>
      <c r="BF124" s="12"/>
      <c r="BG124" s="12">
        <v>29</v>
      </c>
      <c r="BH124" s="12"/>
      <c r="BI124" s="12">
        <v>4.75</v>
      </c>
      <c r="BJ124" s="12"/>
      <c r="BK124" s="12"/>
      <c r="BL124" s="12"/>
      <c r="BM124" s="12">
        <v>0.2</v>
      </c>
      <c r="BN124" s="12"/>
      <c r="BO124" s="12"/>
      <c r="BP124" s="12"/>
      <c r="BQ124" s="12"/>
      <c r="BR124" s="12"/>
      <c r="BS124" s="12"/>
      <c r="BT124" s="12">
        <v>0.34</v>
      </c>
      <c r="BU124" s="12"/>
      <c r="BV124" s="12"/>
      <c r="BW124" s="12"/>
      <c r="BX124" s="12"/>
      <c r="BY124" s="12"/>
      <c r="BZ124" s="12"/>
      <c r="CA124" s="12"/>
      <c r="CB124" s="12"/>
      <c r="CC124" s="12"/>
      <c r="CD124" s="12"/>
      <c r="CE124" s="12"/>
      <c r="CF124" s="12"/>
      <c r="CG124" s="12"/>
      <c r="CH124" s="12"/>
      <c r="CI124" s="12"/>
      <c r="CJ124" s="12"/>
      <c r="CK124" s="12">
        <v>69.941666666666677</v>
      </c>
      <c r="CL124" s="12">
        <v>4196.5</v>
      </c>
      <c r="CM124" s="12"/>
      <c r="CN124" s="12"/>
      <c r="CO124" s="12">
        <v>5.8857647058823526</v>
      </c>
      <c r="CP124" s="12"/>
      <c r="CQ124" s="12"/>
      <c r="CR124" s="12"/>
      <c r="CS124" s="12">
        <v>1.4550619834710743</v>
      </c>
      <c r="CT124" s="12">
        <f t="shared" si="25"/>
        <v>1.1870360308258585</v>
      </c>
      <c r="CU124" s="12">
        <f t="shared" si="26"/>
        <v>1.8700000000000188</v>
      </c>
      <c r="CV124" s="12"/>
    </row>
    <row r="125" spans="1:100" s="20" customFormat="1">
      <c r="A125" s="19"/>
      <c r="B125" s="19" t="s">
        <v>1747</v>
      </c>
      <c r="C125" s="19" t="s">
        <v>1697</v>
      </c>
      <c r="D125" s="19">
        <v>2838</v>
      </c>
      <c r="E125" s="8">
        <v>43.19</v>
      </c>
      <c r="F125" s="8">
        <v>0.26</v>
      </c>
      <c r="G125" s="8">
        <v>3.83</v>
      </c>
      <c r="H125" s="8"/>
      <c r="I125" s="8">
        <v>11.16</v>
      </c>
      <c r="J125" s="8">
        <v>11.16</v>
      </c>
      <c r="K125" s="8">
        <v>0.14000000000000001</v>
      </c>
      <c r="L125" s="8">
        <v>36.590000000000003</v>
      </c>
      <c r="M125" s="8">
        <v>2.71</v>
      </c>
      <c r="N125" s="8">
        <v>0.3</v>
      </c>
      <c r="O125" s="8">
        <v>0.15</v>
      </c>
      <c r="P125" s="8">
        <v>0.02</v>
      </c>
      <c r="Q125" s="8"/>
      <c r="R125" s="8">
        <v>98.35</v>
      </c>
      <c r="S125" s="8">
        <f t="shared" si="22"/>
        <v>85.391813760144373</v>
      </c>
      <c r="T125" s="8">
        <f t="shared" si="23"/>
        <v>0.95550496083550918</v>
      </c>
      <c r="U125" s="12"/>
      <c r="V125" s="12"/>
      <c r="W125" s="12"/>
      <c r="X125" s="12"/>
      <c r="Y125" s="12"/>
      <c r="Z125" s="12"/>
      <c r="AA125" s="12"/>
      <c r="AB125" s="12"/>
      <c r="AC125" s="12">
        <f t="shared" si="24"/>
        <v>1558.7</v>
      </c>
      <c r="AD125" s="12"/>
      <c r="AE125" s="12"/>
      <c r="AF125" s="12">
        <v>2919</v>
      </c>
      <c r="AG125" s="12">
        <v>99</v>
      </c>
      <c r="AH125" s="12">
        <v>1781</v>
      </c>
      <c r="AI125" s="12"/>
      <c r="AJ125" s="12">
        <v>57</v>
      </c>
      <c r="AK125" s="12"/>
      <c r="AL125" s="12"/>
      <c r="AM125" s="12"/>
      <c r="AN125" s="12"/>
      <c r="AO125" s="12"/>
      <c r="AP125" s="12">
        <v>9</v>
      </c>
      <c r="AQ125" s="12">
        <v>31</v>
      </c>
      <c r="AR125" s="12"/>
      <c r="AS125" s="12">
        <v>13</v>
      </c>
      <c r="AT125" s="12">
        <v>2</v>
      </c>
      <c r="AU125" s="12"/>
      <c r="AV125" s="12"/>
      <c r="AW125" s="12"/>
      <c r="AX125" s="12"/>
      <c r="AY125" s="12"/>
      <c r="AZ125" s="12"/>
      <c r="BA125" s="12"/>
      <c r="BB125" s="12"/>
      <c r="BC125" s="12"/>
      <c r="BD125" s="12"/>
      <c r="BE125" s="12"/>
      <c r="BF125" s="12"/>
      <c r="BG125" s="12">
        <v>75</v>
      </c>
      <c r="BH125" s="12">
        <v>0.86</v>
      </c>
      <c r="BI125" s="12">
        <v>2.57</v>
      </c>
      <c r="BJ125" s="12"/>
      <c r="BK125" s="12">
        <v>1.47</v>
      </c>
      <c r="BL125" s="12">
        <v>0.51500000000000001</v>
      </c>
      <c r="BM125" s="12">
        <v>0.191</v>
      </c>
      <c r="BN125" s="12"/>
      <c r="BO125" s="12"/>
      <c r="BP125" s="12">
        <v>0.92</v>
      </c>
      <c r="BQ125" s="12"/>
      <c r="BR125" s="12"/>
      <c r="BS125" s="12"/>
      <c r="BT125" s="12">
        <v>0.48199999999999998</v>
      </c>
      <c r="BU125" s="12">
        <v>7.2999999999999995E-2</v>
      </c>
      <c r="BV125" s="12"/>
      <c r="BW125" s="12"/>
      <c r="BX125" s="12"/>
      <c r="BY125" s="12"/>
      <c r="BZ125" s="12"/>
      <c r="CA125" s="12"/>
      <c r="CB125" s="12"/>
      <c r="CC125" s="12"/>
      <c r="CD125" s="12"/>
      <c r="CE125" s="12"/>
      <c r="CF125" s="12"/>
      <c r="CG125" s="12"/>
      <c r="CH125" s="12"/>
      <c r="CI125" s="12"/>
      <c r="CJ125" s="12"/>
      <c r="CK125" s="12">
        <v>119.9</v>
      </c>
      <c r="CL125" s="12">
        <v>8160.732984293194</v>
      </c>
      <c r="CM125" s="12">
        <v>21.088435374149661</v>
      </c>
      <c r="CN125" s="12"/>
      <c r="CO125" s="12">
        <v>4.0183340248962658</v>
      </c>
      <c r="CP125" s="12"/>
      <c r="CQ125" s="12">
        <v>25.242718446601941</v>
      </c>
      <c r="CR125" s="12"/>
      <c r="CS125" s="12">
        <v>1.6389668725435149</v>
      </c>
      <c r="CT125" s="12">
        <f t="shared" si="25"/>
        <v>1.0937450590652327</v>
      </c>
      <c r="CU125" s="12">
        <f t="shared" si="26"/>
        <v>1.6500000000000057</v>
      </c>
      <c r="CV125" s="12"/>
    </row>
    <row r="126" spans="1:100" s="20" customFormat="1">
      <c r="A126" s="19"/>
      <c r="B126" s="19" t="s">
        <v>1747</v>
      </c>
      <c r="C126" s="19" t="s">
        <v>1697</v>
      </c>
      <c r="D126" s="19">
        <v>2839</v>
      </c>
      <c r="E126" s="8">
        <v>41.81</v>
      </c>
      <c r="F126" s="8">
        <v>0.16</v>
      </c>
      <c r="G126" s="8">
        <v>0.96</v>
      </c>
      <c r="H126" s="8">
        <v>1.69</v>
      </c>
      <c r="I126" s="8">
        <v>6.3</v>
      </c>
      <c r="J126" s="8">
        <v>7.8206788999999999</v>
      </c>
      <c r="K126" s="8">
        <v>0.12</v>
      </c>
      <c r="L126" s="8">
        <v>44.32</v>
      </c>
      <c r="M126" s="8">
        <v>0.88</v>
      </c>
      <c r="N126" s="8">
        <v>0.11</v>
      </c>
      <c r="O126" s="8">
        <v>0.01</v>
      </c>
      <c r="P126" s="8">
        <v>0.01</v>
      </c>
      <c r="Q126" s="8"/>
      <c r="R126" s="8">
        <v>96.2006789</v>
      </c>
      <c r="S126" s="8">
        <f t="shared" si="22"/>
        <v>90.993928466027555</v>
      </c>
      <c r="T126" s="8">
        <f t="shared" si="23"/>
        <v>1.2378666666666669</v>
      </c>
      <c r="U126" s="12"/>
      <c r="V126" s="12"/>
      <c r="W126" s="12"/>
      <c r="X126" s="12"/>
      <c r="Y126" s="12"/>
      <c r="Z126" s="12"/>
      <c r="AA126" s="12"/>
      <c r="AB126" s="12"/>
      <c r="AC126" s="12">
        <f t="shared" si="24"/>
        <v>959.2</v>
      </c>
      <c r="AD126" s="12"/>
      <c r="AE126" s="12"/>
      <c r="AF126" s="12">
        <v>3400</v>
      </c>
      <c r="AG126" s="12">
        <v>102</v>
      </c>
      <c r="AH126" s="12">
        <v>2150</v>
      </c>
      <c r="AI126" s="12"/>
      <c r="AJ126" s="12">
        <v>36</v>
      </c>
      <c r="AK126" s="12"/>
      <c r="AL126" s="12"/>
      <c r="AM126" s="12"/>
      <c r="AN126" s="12"/>
      <c r="AO126" s="12"/>
      <c r="AP126" s="12"/>
      <c r="AQ126" s="12">
        <v>9</v>
      </c>
      <c r="AR126" s="12"/>
      <c r="AS126" s="12">
        <v>8</v>
      </c>
      <c r="AT126" s="12">
        <v>1</v>
      </c>
      <c r="AU126" s="12"/>
      <c r="AV126" s="12"/>
      <c r="AW126" s="12"/>
      <c r="AX126" s="12"/>
      <c r="AY126" s="12"/>
      <c r="AZ126" s="12"/>
      <c r="BA126" s="12"/>
      <c r="BB126" s="12"/>
      <c r="BC126" s="12"/>
      <c r="BD126" s="12"/>
      <c r="BE126" s="12"/>
      <c r="BF126" s="12"/>
      <c r="BG126" s="12">
        <v>3</v>
      </c>
      <c r="BH126" s="12">
        <v>1.81</v>
      </c>
      <c r="BI126" s="12">
        <v>2.02</v>
      </c>
      <c r="BJ126" s="12"/>
      <c r="BK126" s="12">
        <v>1.41</v>
      </c>
      <c r="BL126" s="12">
        <v>0.316</v>
      </c>
      <c r="BM126" s="12">
        <v>8.5999999999999993E-2</v>
      </c>
      <c r="BN126" s="12"/>
      <c r="BO126" s="12"/>
      <c r="BP126" s="12">
        <v>0.26300000000000001</v>
      </c>
      <c r="BQ126" s="12"/>
      <c r="BR126" s="12"/>
      <c r="BS126" s="12"/>
      <c r="BT126" s="12">
        <v>0.15</v>
      </c>
      <c r="BU126" s="12">
        <v>2.4E-2</v>
      </c>
      <c r="BV126" s="12"/>
      <c r="BW126" s="12"/>
      <c r="BX126" s="12"/>
      <c r="BY126" s="12"/>
      <c r="BZ126" s="12"/>
      <c r="CA126" s="12"/>
      <c r="CB126" s="12"/>
      <c r="CC126" s="12"/>
      <c r="CD126" s="12"/>
      <c r="CE126" s="12"/>
      <c r="CF126" s="12"/>
      <c r="CG126" s="12"/>
      <c r="CH126" s="12"/>
      <c r="CI126" s="12"/>
      <c r="CJ126" s="12"/>
      <c r="CK126" s="12">
        <v>119.9</v>
      </c>
      <c r="CL126" s="12">
        <v>11153.488372093025</v>
      </c>
      <c r="CM126" s="12">
        <v>6.3829787234042561</v>
      </c>
      <c r="CN126" s="12"/>
      <c r="CO126" s="12">
        <v>4.1929066666666674</v>
      </c>
      <c r="CP126" s="12"/>
      <c r="CQ126" s="12">
        <v>25.316455696202532</v>
      </c>
      <c r="CR126" s="12"/>
      <c r="CS126" s="12">
        <v>1.5813953488372092</v>
      </c>
      <c r="CT126" s="12">
        <f t="shared" si="25"/>
        <v>1.3685368087204672</v>
      </c>
      <c r="CU126" s="12">
        <f t="shared" si="26"/>
        <v>3.7993211000000002</v>
      </c>
      <c r="CV126" s="12"/>
    </row>
    <row r="127" spans="1:100" s="20" customFormat="1">
      <c r="A127" s="19"/>
      <c r="B127" s="19" t="s">
        <v>2010</v>
      </c>
      <c r="C127" s="19" t="s">
        <v>2009</v>
      </c>
      <c r="D127" s="19">
        <v>3040</v>
      </c>
      <c r="E127" s="8">
        <v>41.93</v>
      </c>
      <c r="F127" s="8">
        <v>0.15</v>
      </c>
      <c r="G127" s="8">
        <v>2.31</v>
      </c>
      <c r="H127" s="8">
        <v>2.6</v>
      </c>
      <c r="I127" s="8">
        <v>5.49</v>
      </c>
      <c r="J127" s="8">
        <v>7.8295060000000003</v>
      </c>
      <c r="K127" s="8">
        <v>0.13</v>
      </c>
      <c r="L127" s="8">
        <v>40.049999999999997</v>
      </c>
      <c r="M127" s="8">
        <v>2.2599999999999998</v>
      </c>
      <c r="N127" s="8">
        <v>0.28999999999999998</v>
      </c>
      <c r="O127" s="8">
        <v>0.05</v>
      </c>
      <c r="P127" s="8">
        <v>0.28999999999999998</v>
      </c>
      <c r="Q127" s="8"/>
      <c r="R127" s="8">
        <v>95.289505999999989</v>
      </c>
      <c r="S127" s="8">
        <f t="shared" si="22"/>
        <v>90.118475519056815</v>
      </c>
      <c r="T127" s="8">
        <f t="shared" si="23"/>
        <v>1.3211705627705628</v>
      </c>
      <c r="U127" s="12"/>
      <c r="V127" s="12"/>
      <c r="W127" s="12"/>
      <c r="X127" s="12"/>
      <c r="Y127" s="12"/>
      <c r="Z127" s="12"/>
      <c r="AA127" s="12"/>
      <c r="AB127" s="12"/>
      <c r="AC127" s="12">
        <f t="shared" si="24"/>
        <v>899.25</v>
      </c>
      <c r="AD127" s="12"/>
      <c r="AE127" s="12"/>
      <c r="AF127" s="12">
        <v>2285</v>
      </c>
      <c r="AG127" s="12">
        <v>96</v>
      </c>
      <c r="AH127" s="12">
        <v>2065</v>
      </c>
      <c r="AI127" s="12"/>
      <c r="AJ127" s="12">
        <v>34</v>
      </c>
      <c r="AK127" s="12"/>
      <c r="AL127" s="12"/>
      <c r="AM127" s="12"/>
      <c r="AN127" s="12"/>
      <c r="AO127" s="12"/>
      <c r="AP127" s="12"/>
      <c r="AQ127" s="12">
        <v>29</v>
      </c>
      <c r="AR127" s="12"/>
      <c r="AS127" s="12">
        <v>9</v>
      </c>
      <c r="AT127" s="12"/>
      <c r="AU127" s="12"/>
      <c r="AV127" s="12"/>
      <c r="AW127" s="12"/>
      <c r="AX127" s="12"/>
      <c r="AY127" s="12"/>
      <c r="AZ127" s="12"/>
      <c r="BA127" s="12"/>
      <c r="BB127" s="12"/>
      <c r="BC127" s="12"/>
      <c r="BD127" s="12"/>
      <c r="BE127" s="12"/>
      <c r="BF127" s="12"/>
      <c r="BG127" s="12">
        <v>9</v>
      </c>
      <c r="BH127" s="12">
        <v>1.0900000000000001</v>
      </c>
      <c r="BI127" s="12">
        <v>2.52</v>
      </c>
      <c r="BJ127" s="12"/>
      <c r="BK127" s="12">
        <v>1.39</v>
      </c>
      <c r="BL127" s="12">
        <v>0.34200000000000003</v>
      </c>
      <c r="BM127" s="12">
        <v>0.123</v>
      </c>
      <c r="BN127" s="12"/>
      <c r="BO127" s="12"/>
      <c r="BP127" s="12">
        <v>0.39700000000000002</v>
      </c>
      <c r="BQ127" s="12"/>
      <c r="BR127" s="12"/>
      <c r="BS127" s="12"/>
      <c r="BT127" s="12">
        <v>0.20499999999999999</v>
      </c>
      <c r="BU127" s="12">
        <v>2.9000000000000001E-2</v>
      </c>
      <c r="BV127" s="12"/>
      <c r="BW127" s="12"/>
      <c r="BX127" s="12"/>
      <c r="BY127" s="12"/>
      <c r="BZ127" s="12"/>
      <c r="CA127" s="12"/>
      <c r="CB127" s="12"/>
      <c r="CC127" s="12"/>
      <c r="CD127" s="12"/>
      <c r="CE127" s="12"/>
      <c r="CF127" s="12"/>
      <c r="CG127" s="12"/>
      <c r="CH127" s="12"/>
      <c r="CI127" s="12"/>
      <c r="CJ127" s="12"/>
      <c r="CK127" s="12">
        <v>99.916666666666671</v>
      </c>
      <c r="CL127" s="12">
        <v>7310.9756097560976</v>
      </c>
      <c r="CM127" s="12">
        <v>20.863309352517987</v>
      </c>
      <c r="CN127" s="12"/>
      <c r="CO127" s="12">
        <v>7.8791317073170735</v>
      </c>
      <c r="CP127" s="12"/>
      <c r="CQ127" s="12">
        <v>26.315789473684209</v>
      </c>
      <c r="CR127" s="12"/>
      <c r="CS127" s="12">
        <v>1.1065375302663438</v>
      </c>
      <c r="CT127" s="12">
        <f t="shared" si="25"/>
        <v>1.233146165208485</v>
      </c>
      <c r="CU127" s="12">
        <f t="shared" si="26"/>
        <v>4.7104939999999829</v>
      </c>
      <c r="CV127" s="12"/>
    </row>
    <row r="128" spans="1:100" s="20" customFormat="1">
      <c r="A128" s="19"/>
      <c r="B128" s="19"/>
      <c r="C128" s="19"/>
      <c r="D128" s="19"/>
      <c r="E128" s="8"/>
      <c r="F128" s="8"/>
      <c r="G128" s="8"/>
      <c r="H128" s="8"/>
      <c r="I128" s="8"/>
      <c r="J128" s="8"/>
      <c r="K128" s="8"/>
      <c r="L128" s="8"/>
      <c r="M128" s="8"/>
      <c r="N128" s="8"/>
      <c r="O128" s="8"/>
      <c r="P128" s="8"/>
      <c r="Q128" s="8"/>
      <c r="R128" s="8"/>
      <c r="S128" s="8"/>
      <c r="T128" s="8"/>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row>
    <row r="129" spans="1:100" s="20" customFormat="1">
      <c r="A129" s="7" t="s">
        <v>2008</v>
      </c>
      <c r="B129" s="19" t="s">
        <v>1924</v>
      </c>
      <c r="C129" s="19" t="s">
        <v>1697</v>
      </c>
      <c r="D129" s="19" t="s">
        <v>2007</v>
      </c>
      <c r="E129" s="8">
        <v>45.4</v>
      </c>
      <c r="F129" s="8">
        <v>0.02</v>
      </c>
      <c r="G129" s="8">
        <v>1.67</v>
      </c>
      <c r="H129" s="8"/>
      <c r="I129" s="8">
        <v>6.87</v>
      </c>
      <c r="J129" s="8">
        <v>6.87</v>
      </c>
      <c r="K129" s="8">
        <v>0.12</v>
      </c>
      <c r="L129" s="8">
        <v>44.39</v>
      </c>
      <c r="M129" s="8">
        <v>0.72</v>
      </c>
      <c r="N129" s="8">
        <v>0.03</v>
      </c>
      <c r="O129" s="8">
        <v>0.09</v>
      </c>
      <c r="P129" s="8"/>
      <c r="Q129" s="8"/>
      <c r="R129" s="8">
        <v>99.31</v>
      </c>
      <c r="S129" s="8">
        <f t="shared" ref="S129:S140" si="27">100*(L129/40.3)/((L129/40.3)+(J129/71.85))</f>
        <v>92.012739873336912</v>
      </c>
      <c r="T129" s="8">
        <f t="shared" ref="T129:T140" si="28">1.3504*M129/G129</f>
        <v>0.58220838323353297</v>
      </c>
      <c r="U129" s="12"/>
      <c r="V129" s="12"/>
      <c r="W129" s="12"/>
      <c r="X129" s="12"/>
      <c r="Y129" s="12"/>
      <c r="Z129" s="12"/>
      <c r="AA129" s="12"/>
      <c r="AB129" s="12"/>
      <c r="AC129" s="12">
        <f t="shared" ref="AC129:AC140" si="29">__TiO2*5995</f>
        <v>119.9</v>
      </c>
      <c r="AD129" s="12"/>
      <c r="AE129" s="12"/>
      <c r="AF129" s="12">
        <v>2668.5750000000003</v>
      </c>
      <c r="AG129" s="12"/>
      <c r="AH129" s="12">
        <v>2121.6060000000002</v>
      </c>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v>1.2578089428480124</v>
      </c>
      <c r="CT129" s="12">
        <f t="shared" ref="CT129:CT140" si="30">(L129*0.60317)/(E129*0.4672)</f>
        <v>1.2623104887680283</v>
      </c>
      <c r="CU129" s="12">
        <f t="shared" ref="CU129:CU140" si="31">100-(SUM(E129:G129,J129:P129))</f>
        <v>0.68999999999999773</v>
      </c>
      <c r="CV129" s="12"/>
    </row>
    <row r="130" spans="1:100" s="20" customFormat="1">
      <c r="A130" s="19"/>
      <c r="B130" s="19" t="s">
        <v>1760</v>
      </c>
      <c r="C130" s="19" t="s">
        <v>1697</v>
      </c>
      <c r="D130" s="19" t="s">
        <v>2006</v>
      </c>
      <c r="E130" s="8">
        <v>43.57</v>
      </c>
      <c r="F130" s="8">
        <v>0.06</v>
      </c>
      <c r="G130" s="8">
        <v>1.31</v>
      </c>
      <c r="H130" s="8"/>
      <c r="I130" s="8">
        <v>7.3</v>
      </c>
      <c r="J130" s="8">
        <v>7.3</v>
      </c>
      <c r="K130" s="8">
        <v>0.11</v>
      </c>
      <c r="L130" s="8">
        <v>45.98</v>
      </c>
      <c r="M130" s="8">
        <v>0.9</v>
      </c>
      <c r="N130" s="8">
        <v>7.0000000000000007E-2</v>
      </c>
      <c r="O130" s="8">
        <v>0.01</v>
      </c>
      <c r="P130" s="8"/>
      <c r="Q130" s="8"/>
      <c r="R130" s="8">
        <v>99.31</v>
      </c>
      <c r="S130" s="8">
        <f t="shared" si="27"/>
        <v>91.823178990358969</v>
      </c>
      <c r="T130" s="8">
        <f t="shared" si="28"/>
        <v>0.92775572519083971</v>
      </c>
      <c r="U130" s="12"/>
      <c r="V130" s="12"/>
      <c r="W130" s="12"/>
      <c r="X130" s="12"/>
      <c r="Y130" s="12"/>
      <c r="Z130" s="12"/>
      <c r="AA130" s="12"/>
      <c r="AB130" s="12"/>
      <c r="AC130" s="12">
        <f t="shared" si="29"/>
        <v>359.7</v>
      </c>
      <c r="AD130" s="12"/>
      <c r="AE130" s="12"/>
      <c r="AF130" s="12">
        <v>2531.7249999999999</v>
      </c>
      <c r="AG130" s="12"/>
      <c r="AH130" s="12">
        <v>2357.34</v>
      </c>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v>1.073975328124072</v>
      </c>
      <c r="CT130" s="12">
        <f t="shared" si="30"/>
        <v>1.3624428863488449</v>
      </c>
      <c r="CU130" s="12">
        <f t="shared" si="31"/>
        <v>0.68999999999999773</v>
      </c>
      <c r="CV130" s="12"/>
    </row>
    <row r="131" spans="1:100">
      <c r="B131" s="7" t="s">
        <v>1924</v>
      </c>
      <c r="C131" s="7" t="s">
        <v>1692</v>
      </c>
      <c r="D131" s="7" t="s">
        <v>2005</v>
      </c>
      <c r="E131" s="8">
        <v>47.1</v>
      </c>
      <c r="F131" s="8">
        <v>0.03</v>
      </c>
      <c r="G131" s="8">
        <v>1.51</v>
      </c>
      <c r="I131" s="8">
        <v>6.65</v>
      </c>
      <c r="J131" s="8">
        <v>6.65</v>
      </c>
      <c r="K131" s="8">
        <v>0.12</v>
      </c>
      <c r="L131" s="8">
        <v>42.43</v>
      </c>
      <c r="M131" s="8">
        <v>1.28</v>
      </c>
      <c r="N131" s="8">
        <v>0.13</v>
      </c>
      <c r="O131" s="8">
        <v>0.1</v>
      </c>
      <c r="R131" s="8">
        <v>99.35</v>
      </c>
      <c r="S131" s="8">
        <f t="shared" si="27"/>
        <v>91.919563177908159</v>
      </c>
      <c r="T131" s="8">
        <f t="shared" si="28"/>
        <v>1.1447099337748345</v>
      </c>
      <c r="U131" s="12"/>
      <c r="V131" s="12"/>
      <c r="W131" s="12"/>
      <c r="X131" s="12"/>
      <c r="Y131" s="12"/>
      <c r="Z131" s="12"/>
      <c r="AA131" s="12"/>
      <c r="AB131" s="12"/>
      <c r="AC131" s="12">
        <f t="shared" si="29"/>
        <v>179.85</v>
      </c>
      <c r="AD131" s="12"/>
      <c r="AE131" s="12"/>
      <c r="AF131" s="12">
        <v>2600.15</v>
      </c>
      <c r="AG131" s="12"/>
      <c r="AH131" s="12">
        <v>1964.45</v>
      </c>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v>1.32360202601237</v>
      </c>
      <c r="CT131" s="12">
        <f t="shared" si="30"/>
        <v>1.1630249278349765</v>
      </c>
      <c r="CU131" s="12">
        <f t="shared" si="31"/>
        <v>0.65000000000000568</v>
      </c>
      <c r="CV131" s="12"/>
    </row>
    <row r="132" spans="1:100">
      <c r="B132" s="7" t="s">
        <v>1924</v>
      </c>
      <c r="C132" s="7" t="s">
        <v>1692</v>
      </c>
      <c r="D132" s="7" t="s">
        <v>2004</v>
      </c>
      <c r="E132" s="8">
        <v>45.58</v>
      </c>
      <c r="F132" s="8">
        <v>0.04</v>
      </c>
      <c r="G132" s="8">
        <v>1.31</v>
      </c>
      <c r="I132" s="8">
        <v>6.26</v>
      </c>
      <c r="J132" s="8">
        <v>6.26</v>
      </c>
      <c r="K132" s="8">
        <v>0.1</v>
      </c>
      <c r="L132" s="8">
        <v>45.53</v>
      </c>
      <c r="M132" s="8">
        <v>0.64</v>
      </c>
      <c r="N132" s="8">
        <v>0.06</v>
      </c>
      <c r="O132" s="8">
        <v>0.06</v>
      </c>
      <c r="R132" s="8">
        <v>99.58</v>
      </c>
      <c r="S132" s="8">
        <f t="shared" si="27"/>
        <v>92.840351020835598</v>
      </c>
      <c r="T132" s="8">
        <f t="shared" si="28"/>
        <v>0.65973740458015262</v>
      </c>
      <c r="U132" s="12"/>
      <c r="V132" s="12"/>
      <c r="W132" s="12"/>
      <c r="X132" s="12"/>
      <c r="Y132" s="12"/>
      <c r="Z132" s="12"/>
      <c r="AA132" s="12"/>
      <c r="AB132" s="12"/>
      <c r="AC132" s="12">
        <f t="shared" si="29"/>
        <v>239.8</v>
      </c>
      <c r="AD132" s="12"/>
      <c r="AE132" s="12"/>
      <c r="AF132" s="12">
        <v>2121.1750000000002</v>
      </c>
      <c r="AG132" s="12"/>
      <c r="AH132" s="12">
        <v>2121.6060000000002</v>
      </c>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v>0.99979685200739443</v>
      </c>
      <c r="CT132" s="12">
        <f t="shared" si="30"/>
        <v>1.2896154520202325</v>
      </c>
      <c r="CU132" s="12">
        <f t="shared" si="31"/>
        <v>0.42000000000000171</v>
      </c>
      <c r="CV132" s="12"/>
    </row>
    <row r="133" spans="1:100">
      <c r="B133" s="7" t="s">
        <v>1924</v>
      </c>
      <c r="C133" s="7" t="s">
        <v>1692</v>
      </c>
      <c r="D133" s="7" t="s">
        <v>2003</v>
      </c>
      <c r="E133" s="8">
        <v>46.35</v>
      </c>
      <c r="F133" s="8">
        <v>0.05</v>
      </c>
      <c r="G133" s="8">
        <v>1.65</v>
      </c>
      <c r="I133" s="8">
        <v>6.33</v>
      </c>
      <c r="J133" s="8">
        <v>6.33</v>
      </c>
      <c r="K133" s="8">
        <v>0.11</v>
      </c>
      <c r="L133" s="8">
        <v>43.84</v>
      </c>
      <c r="M133" s="8">
        <v>0.92</v>
      </c>
      <c r="N133" s="8">
        <v>0.08</v>
      </c>
      <c r="O133" s="8">
        <v>0.03</v>
      </c>
      <c r="R133" s="8">
        <f>SUM(J133:Q133,E133:G133)</f>
        <v>99.36</v>
      </c>
      <c r="S133" s="8">
        <f t="shared" si="27"/>
        <v>92.508112327654345</v>
      </c>
      <c r="T133" s="8">
        <f t="shared" si="28"/>
        <v>0.75295030303030319</v>
      </c>
      <c r="U133" s="12"/>
      <c r="V133" s="12"/>
      <c r="W133" s="12"/>
      <c r="X133" s="12"/>
      <c r="Y133" s="12"/>
      <c r="Z133" s="12"/>
      <c r="AA133" s="12"/>
      <c r="AB133" s="12"/>
      <c r="AC133" s="12">
        <f t="shared" si="29"/>
        <v>299.75</v>
      </c>
      <c r="AD133" s="12"/>
      <c r="AE133" s="12"/>
      <c r="AF133" s="12">
        <v>2531.7249999999999</v>
      </c>
      <c r="AG133" s="12"/>
      <c r="AH133" s="12">
        <v>2043.028</v>
      </c>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v>1.2392023016816216</v>
      </c>
      <c r="CT133" s="12">
        <f t="shared" si="30"/>
        <v>1.2211182042529296</v>
      </c>
      <c r="CU133" s="12">
        <f t="shared" si="31"/>
        <v>0.64000000000000057</v>
      </c>
      <c r="CV133" s="12"/>
    </row>
    <row r="134" spans="1:100" s="20" customFormat="1">
      <c r="A134" s="19"/>
      <c r="B134" s="19" t="s">
        <v>1924</v>
      </c>
      <c r="C134" s="19" t="s">
        <v>1697</v>
      </c>
      <c r="D134" s="19" t="s">
        <v>2002</v>
      </c>
      <c r="E134" s="8">
        <v>43.51</v>
      </c>
      <c r="F134" s="8">
        <v>0.06</v>
      </c>
      <c r="G134" s="8">
        <v>1.39</v>
      </c>
      <c r="H134" s="8"/>
      <c r="I134" s="8">
        <v>6.68</v>
      </c>
      <c r="J134" s="8">
        <v>6.68</v>
      </c>
      <c r="K134" s="8">
        <v>0.11</v>
      </c>
      <c r="L134" s="8">
        <v>46.8</v>
      </c>
      <c r="M134" s="8">
        <v>0.72</v>
      </c>
      <c r="N134" s="8">
        <v>0.01</v>
      </c>
      <c r="O134" s="8">
        <v>0.03</v>
      </c>
      <c r="P134" s="8"/>
      <c r="Q134" s="8"/>
      <c r="R134" s="8">
        <v>99.31</v>
      </c>
      <c r="S134" s="8">
        <f t="shared" si="27"/>
        <v>92.587554766472905</v>
      </c>
      <c r="T134" s="8">
        <f t="shared" si="28"/>
        <v>0.69948776978417271</v>
      </c>
      <c r="U134" s="12"/>
      <c r="V134" s="12"/>
      <c r="W134" s="12"/>
      <c r="X134" s="12"/>
      <c r="Y134" s="12"/>
      <c r="Z134" s="12"/>
      <c r="AA134" s="12"/>
      <c r="AB134" s="12"/>
      <c r="AC134" s="12">
        <f t="shared" si="29"/>
        <v>359.7</v>
      </c>
      <c r="AD134" s="12"/>
      <c r="AE134" s="12"/>
      <c r="AF134" s="12">
        <v>2805.4249999999997</v>
      </c>
      <c r="AG134" s="12"/>
      <c r="AH134" s="12">
        <v>2043.028</v>
      </c>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v>1.3731701180796345</v>
      </c>
      <c r="CT134" s="12">
        <f t="shared" si="30"/>
        <v>1.3886527817569885</v>
      </c>
      <c r="CU134" s="12">
        <f t="shared" si="31"/>
        <v>0.68999999999999773</v>
      </c>
      <c r="CV134" s="12"/>
    </row>
    <row r="135" spans="1:100">
      <c r="B135" s="7" t="s">
        <v>1924</v>
      </c>
      <c r="C135" s="7" t="s">
        <v>1692</v>
      </c>
      <c r="D135" s="7" t="s">
        <v>2001</v>
      </c>
      <c r="E135" s="8">
        <v>46.52</v>
      </c>
      <c r="F135" s="8">
        <v>0.03</v>
      </c>
      <c r="G135" s="8">
        <v>1.43</v>
      </c>
      <c r="I135" s="8">
        <v>6.05</v>
      </c>
      <c r="J135" s="8">
        <v>6.05</v>
      </c>
      <c r="K135" s="8">
        <v>0.1</v>
      </c>
      <c r="L135" s="8">
        <v>44</v>
      </c>
      <c r="M135" s="8">
        <v>0.95</v>
      </c>
      <c r="N135" s="8">
        <v>0.1</v>
      </c>
      <c r="O135" s="8">
        <v>0.21</v>
      </c>
      <c r="R135" s="8">
        <v>99.39</v>
      </c>
      <c r="S135" s="8">
        <f t="shared" si="27"/>
        <v>92.839952837045516</v>
      </c>
      <c r="T135" s="8">
        <f t="shared" si="28"/>
        <v>0.89711888111888116</v>
      </c>
      <c r="U135" s="12"/>
      <c r="V135" s="12"/>
      <c r="W135" s="12"/>
      <c r="X135" s="12"/>
      <c r="Y135" s="12"/>
      <c r="Z135" s="12"/>
      <c r="AA135" s="12"/>
      <c r="AB135" s="12"/>
      <c r="AC135" s="12">
        <f t="shared" si="29"/>
        <v>179.85</v>
      </c>
      <c r="AD135" s="12"/>
      <c r="AE135" s="12"/>
      <c r="AF135" s="12">
        <v>2394.875</v>
      </c>
      <c r="AG135" s="12"/>
      <c r="AH135" s="12">
        <v>1964.45</v>
      </c>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v>1.2191071292219195</v>
      </c>
      <c r="CT135" s="12">
        <f t="shared" si="30"/>
        <v>1.2210961701551253</v>
      </c>
      <c r="CU135" s="12">
        <f t="shared" si="31"/>
        <v>0.61000000000001364</v>
      </c>
      <c r="CV135" s="12"/>
    </row>
    <row r="136" spans="1:100">
      <c r="B136" s="7" t="s">
        <v>1924</v>
      </c>
      <c r="C136" s="7" t="s">
        <v>1692</v>
      </c>
      <c r="D136" s="7" t="s">
        <v>2000</v>
      </c>
      <c r="E136" s="8">
        <v>47.39</v>
      </c>
      <c r="F136" s="8">
        <v>0.04</v>
      </c>
      <c r="G136" s="8">
        <v>1.47</v>
      </c>
      <c r="I136" s="8">
        <v>6.16</v>
      </c>
      <c r="J136" s="8">
        <v>6.16</v>
      </c>
      <c r="K136" s="8">
        <v>0.11</v>
      </c>
      <c r="L136" s="8">
        <v>42.95</v>
      </c>
      <c r="M136" s="8">
        <v>1.03</v>
      </c>
      <c r="N136" s="8">
        <v>0.14000000000000001</v>
      </c>
      <c r="O136" s="8">
        <v>0.08</v>
      </c>
      <c r="R136" s="8">
        <v>99.37</v>
      </c>
      <c r="S136" s="8">
        <f t="shared" si="27"/>
        <v>92.554508112952263</v>
      </c>
      <c r="T136" s="8">
        <f t="shared" si="28"/>
        <v>0.94619863945578242</v>
      </c>
      <c r="U136" s="12"/>
      <c r="V136" s="12"/>
      <c r="W136" s="12"/>
      <c r="X136" s="12"/>
      <c r="Y136" s="12"/>
      <c r="Z136" s="12"/>
      <c r="AA136" s="12"/>
      <c r="AB136" s="12"/>
      <c r="AC136" s="12">
        <f t="shared" si="29"/>
        <v>239.8</v>
      </c>
      <c r="AD136" s="12"/>
      <c r="AE136" s="12"/>
      <c r="AF136" s="12">
        <v>2668.5750000000003</v>
      </c>
      <c r="AG136" s="12"/>
      <c r="AH136" s="12">
        <v>1885.8720000000001</v>
      </c>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v>1.4150350607040139</v>
      </c>
      <c r="CT136" s="12">
        <f t="shared" si="30"/>
        <v>1.1700740783631596</v>
      </c>
      <c r="CU136" s="12">
        <f t="shared" si="31"/>
        <v>0.62999999999999545</v>
      </c>
      <c r="CV136" s="12"/>
    </row>
    <row r="137" spans="1:100">
      <c r="B137" s="7" t="s">
        <v>1924</v>
      </c>
      <c r="C137" s="7" t="s">
        <v>1692</v>
      </c>
      <c r="D137" s="7" t="s">
        <v>1999</v>
      </c>
      <c r="E137" s="8">
        <v>47.48</v>
      </c>
      <c r="F137" s="8">
        <v>0.02</v>
      </c>
      <c r="G137" s="8">
        <v>1.56</v>
      </c>
      <c r="I137" s="8">
        <v>5.95</v>
      </c>
      <c r="J137" s="8">
        <v>5.95</v>
      </c>
      <c r="K137" s="8">
        <v>0.1</v>
      </c>
      <c r="L137" s="8">
        <v>43.39</v>
      </c>
      <c r="M137" s="8">
        <v>0.74</v>
      </c>
      <c r="N137" s="8">
        <v>0.1</v>
      </c>
      <c r="O137" s="8">
        <v>0.05</v>
      </c>
      <c r="R137" s="8">
        <v>99.39</v>
      </c>
      <c r="S137" s="8">
        <f t="shared" si="27"/>
        <v>92.857922594755735</v>
      </c>
      <c r="T137" s="8">
        <f t="shared" si="28"/>
        <v>0.64057435897435899</v>
      </c>
      <c r="U137" s="12"/>
      <c r="V137" s="12"/>
      <c r="W137" s="12"/>
      <c r="X137" s="12"/>
      <c r="Y137" s="12"/>
      <c r="Z137" s="12"/>
      <c r="AA137" s="12"/>
      <c r="AB137" s="12"/>
      <c r="AC137" s="12">
        <f t="shared" si="29"/>
        <v>119.9</v>
      </c>
      <c r="AD137" s="12"/>
      <c r="AE137" s="12"/>
      <c r="AF137" s="12">
        <v>2531.7249999999999</v>
      </c>
      <c r="AG137" s="12"/>
      <c r="AH137" s="12">
        <v>1885.8720000000001</v>
      </c>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v>1.34246916015509</v>
      </c>
      <c r="CT137" s="12">
        <f t="shared" si="30"/>
        <v>1.1798202298227949</v>
      </c>
      <c r="CU137" s="12">
        <f t="shared" si="31"/>
        <v>0.61000000000001364</v>
      </c>
      <c r="CV137" s="12"/>
    </row>
    <row r="138" spans="1:100">
      <c r="B138" s="7" t="s">
        <v>1924</v>
      </c>
      <c r="C138" s="7" t="s">
        <v>1692</v>
      </c>
      <c r="D138" s="7" t="s">
        <v>1998</v>
      </c>
      <c r="E138" s="8">
        <v>47.05</v>
      </c>
      <c r="F138" s="8">
        <v>0.01</v>
      </c>
      <c r="G138" s="8">
        <v>1.39</v>
      </c>
      <c r="I138" s="8">
        <v>5.96</v>
      </c>
      <c r="J138" s="8">
        <v>5.96</v>
      </c>
      <c r="K138" s="8">
        <v>0.1</v>
      </c>
      <c r="L138" s="8">
        <v>44.23</v>
      </c>
      <c r="M138" s="8">
        <v>0.6</v>
      </c>
      <c r="N138" s="8">
        <v>0.03</v>
      </c>
      <c r="O138" s="8">
        <v>0.02</v>
      </c>
      <c r="R138" s="8">
        <v>99.39</v>
      </c>
      <c r="S138" s="8">
        <f t="shared" si="27"/>
        <v>92.973082959357541</v>
      </c>
      <c r="T138" s="8">
        <f t="shared" si="28"/>
        <v>0.58290647482014391</v>
      </c>
      <c r="U138" s="12"/>
      <c r="V138" s="12"/>
      <c r="W138" s="12"/>
      <c r="X138" s="12"/>
      <c r="Y138" s="12"/>
      <c r="Z138" s="12"/>
      <c r="AA138" s="12"/>
      <c r="AB138" s="12"/>
      <c r="AC138" s="12">
        <f t="shared" si="29"/>
        <v>59.95</v>
      </c>
      <c r="AD138" s="12"/>
      <c r="AE138" s="12"/>
      <c r="AF138" s="12">
        <v>2326.4499999999998</v>
      </c>
      <c r="AG138" s="12"/>
      <c r="AH138" s="12">
        <v>2043.028</v>
      </c>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v>1.1387264393831118</v>
      </c>
      <c r="CT138" s="12">
        <f t="shared" si="30"/>
        <v>1.2136520961014949</v>
      </c>
      <c r="CU138" s="12">
        <f t="shared" si="31"/>
        <v>0.61000000000001364</v>
      </c>
      <c r="CV138" s="12"/>
    </row>
    <row r="139" spans="1:100">
      <c r="B139" s="7" t="s">
        <v>1760</v>
      </c>
      <c r="C139" s="7" t="s">
        <v>1692</v>
      </c>
      <c r="D139" s="7" t="s">
        <v>1997</v>
      </c>
      <c r="E139" s="8">
        <v>48.07</v>
      </c>
      <c r="F139" s="8">
        <v>0.03</v>
      </c>
      <c r="G139" s="8">
        <v>1.51</v>
      </c>
      <c r="I139" s="8">
        <v>6.05</v>
      </c>
      <c r="J139" s="8">
        <v>6.05</v>
      </c>
      <c r="K139" s="8">
        <v>0.11</v>
      </c>
      <c r="L139" s="8">
        <v>42.67</v>
      </c>
      <c r="M139" s="8">
        <v>0.8</v>
      </c>
      <c r="N139" s="8">
        <v>0.05</v>
      </c>
      <c r="O139" s="8">
        <v>0.01</v>
      </c>
      <c r="R139" s="8">
        <v>99.3</v>
      </c>
      <c r="S139" s="8">
        <f t="shared" si="27"/>
        <v>92.633218965907162</v>
      </c>
      <c r="T139" s="8">
        <f t="shared" si="28"/>
        <v>0.71544370860927164</v>
      </c>
      <c r="U139" s="12"/>
      <c r="V139" s="12"/>
      <c r="W139" s="12"/>
      <c r="X139" s="12"/>
      <c r="Y139" s="12"/>
      <c r="Z139" s="12"/>
      <c r="AA139" s="12"/>
      <c r="AB139" s="12"/>
      <c r="AC139" s="12">
        <f t="shared" si="29"/>
        <v>179.85</v>
      </c>
      <c r="AD139" s="12"/>
      <c r="AE139" s="12"/>
      <c r="AF139" s="12">
        <v>2942.2750000000001</v>
      </c>
      <c r="AG139" s="12"/>
      <c r="AH139" s="12">
        <v>2043.028</v>
      </c>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v>1.4401540262786414</v>
      </c>
      <c r="CT139" s="12">
        <f t="shared" si="30"/>
        <v>1.1460021157430231</v>
      </c>
      <c r="CU139" s="12">
        <f t="shared" si="31"/>
        <v>0.70000000000000284</v>
      </c>
      <c r="CV139" s="12"/>
    </row>
    <row r="140" spans="1:100" s="20" customFormat="1">
      <c r="A140" s="19"/>
      <c r="B140" s="19" t="s">
        <v>1491</v>
      </c>
      <c r="C140" s="19" t="s">
        <v>1697</v>
      </c>
      <c r="D140" s="19" t="s">
        <v>1996</v>
      </c>
      <c r="E140" s="8">
        <v>45.96</v>
      </c>
      <c r="F140" s="8">
        <v>0.05</v>
      </c>
      <c r="G140" s="8">
        <v>1.48</v>
      </c>
      <c r="H140" s="8"/>
      <c r="I140" s="8">
        <v>7.25</v>
      </c>
      <c r="J140" s="8">
        <v>7.25</v>
      </c>
      <c r="K140" s="8">
        <v>0.12</v>
      </c>
      <c r="L140" s="8">
        <v>43.03</v>
      </c>
      <c r="M140" s="8">
        <v>1.33</v>
      </c>
      <c r="N140" s="8">
        <v>0.05</v>
      </c>
      <c r="O140" s="8">
        <v>0.08</v>
      </c>
      <c r="P140" s="8"/>
      <c r="Q140" s="8"/>
      <c r="R140" s="8">
        <v>99.35</v>
      </c>
      <c r="S140" s="8">
        <f t="shared" si="27"/>
        <v>91.365682091906024</v>
      </c>
      <c r="T140" s="8">
        <f t="shared" si="28"/>
        <v>1.2135351351351351</v>
      </c>
      <c r="U140" s="12"/>
      <c r="V140" s="12"/>
      <c r="W140" s="12"/>
      <c r="X140" s="12"/>
      <c r="Y140" s="12"/>
      <c r="Z140" s="12"/>
      <c r="AA140" s="12"/>
      <c r="AB140" s="12"/>
      <c r="AC140" s="12">
        <f t="shared" si="29"/>
        <v>299.75</v>
      </c>
      <c r="AD140" s="12"/>
      <c r="AE140" s="12"/>
      <c r="AF140" s="12">
        <v>2258.0250000000001</v>
      </c>
      <c r="AG140" s="12"/>
      <c r="AH140" s="12">
        <v>2200.1840000000002</v>
      </c>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v>1.0262891649062078</v>
      </c>
      <c r="CT140" s="12">
        <f t="shared" si="30"/>
        <v>1.2087270040878308</v>
      </c>
      <c r="CU140" s="12">
        <f t="shared" si="31"/>
        <v>0.6500000000000199</v>
      </c>
      <c r="CV140" s="12"/>
    </row>
    <row r="141" spans="1:100" s="20" customFormat="1">
      <c r="A141" s="19"/>
      <c r="B141" s="19"/>
      <c r="C141" s="19"/>
      <c r="D141" s="19"/>
      <c r="E141" s="8"/>
      <c r="F141" s="8"/>
      <c r="G141" s="8"/>
      <c r="H141" s="8"/>
      <c r="I141" s="8"/>
      <c r="J141" s="8"/>
      <c r="K141" s="8"/>
      <c r="L141" s="8"/>
      <c r="M141" s="8"/>
      <c r="N141" s="8"/>
      <c r="O141" s="8"/>
      <c r="P141" s="8"/>
      <c r="Q141" s="8"/>
      <c r="R141" s="8"/>
      <c r="S141" s="8"/>
      <c r="T141" s="8"/>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row>
    <row r="142" spans="1:100">
      <c r="A142" s="7" t="s">
        <v>1995</v>
      </c>
      <c r="B142" s="7" t="s">
        <v>1924</v>
      </c>
      <c r="C142" s="7" t="s">
        <v>1692</v>
      </c>
      <c r="D142" s="18" t="s">
        <v>1994</v>
      </c>
      <c r="E142" s="8">
        <v>44.54</v>
      </c>
      <c r="F142" s="8">
        <v>0.05</v>
      </c>
      <c r="G142" s="8">
        <v>1.0900000000000001</v>
      </c>
      <c r="H142" s="8">
        <v>6.54</v>
      </c>
      <c r="J142" s="8">
        <v>5.8847573999999998</v>
      </c>
      <c r="K142" s="8">
        <v>0.09</v>
      </c>
      <c r="L142" s="8">
        <v>44.17</v>
      </c>
      <c r="M142" s="8">
        <v>0.62</v>
      </c>
      <c r="N142" s="8">
        <v>0.12</v>
      </c>
      <c r="O142" s="8">
        <v>0.27</v>
      </c>
      <c r="P142" s="8">
        <v>7.0000000000000007E-2</v>
      </c>
      <c r="Q142" s="8">
        <v>1.25</v>
      </c>
      <c r="R142" s="8">
        <v>96.904757400000008</v>
      </c>
      <c r="S142" s="8">
        <f>100*(L142/40.3)/((L142/40.3)+(J142/71.85))</f>
        <v>93.046857228743221</v>
      </c>
      <c r="T142" s="8">
        <f>1.3504*M142/G142</f>
        <v>0.76811743119266052</v>
      </c>
      <c r="U142" s="12"/>
      <c r="V142" s="12"/>
      <c r="W142" s="12"/>
      <c r="X142" s="12"/>
      <c r="Y142" s="12"/>
      <c r="Z142" s="12"/>
      <c r="AA142" s="12"/>
      <c r="AB142" s="12"/>
      <c r="AC142" s="12">
        <f>__TiO2*5995</f>
        <v>299.75</v>
      </c>
      <c r="AD142" s="12">
        <v>3</v>
      </c>
      <c r="AE142" s="12">
        <v>21</v>
      </c>
      <c r="AF142" s="12">
        <v>2277</v>
      </c>
      <c r="AG142" s="12">
        <v>101</v>
      </c>
      <c r="AH142" s="12">
        <v>2118</v>
      </c>
      <c r="AI142" s="12">
        <v>6</v>
      </c>
      <c r="AJ142" s="12">
        <v>39</v>
      </c>
      <c r="AK142" s="12"/>
      <c r="AL142" s="12"/>
      <c r="AM142" s="12"/>
      <c r="AN142" s="12"/>
      <c r="AO142" s="12"/>
      <c r="AP142" s="12">
        <v>7</v>
      </c>
      <c r="AQ142" s="12">
        <v>82</v>
      </c>
      <c r="AR142" s="12">
        <v>4</v>
      </c>
      <c r="AS142" s="12">
        <v>18</v>
      </c>
      <c r="AT142" s="12">
        <v>6</v>
      </c>
      <c r="AU142" s="12"/>
      <c r="AV142" s="12"/>
      <c r="AW142" s="12"/>
      <c r="AX142" s="12"/>
      <c r="AY142" s="12"/>
      <c r="AZ142" s="12"/>
      <c r="BA142" s="12"/>
      <c r="BB142" s="12"/>
      <c r="BC142" s="12"/>
      <c r="BD142" s="12"/>
      <c r="BE142" s="12"/>
      <c r="BF142" s="12">
        <v>0.3</v>
      </c>
      <c r="BG142" s="12">
        <v>143</v>
      </c>
      <c r="BH142" s="12">
        <v>5</v>
      </c>
      <c r="BI142" s="12">
        <v>15</v>
      </c>
      <c r="BJ142" s="12"/>
      <c r="BK142" s="12">
        <v>6</v>
      </c>
      <c r="BL142" s="12">
        <v>0.78</v>
      </c>
      <c r="BM142" s="12">
        <v>0.23</v>
      </c>
      <c r="BN142" s="12"/>
      <c r="BO142" s="12">
        <v>0.08</v>
      </c>
      <c r="BP142" s="12"/>
      <c r="BQ142" s="12"/>
      <c r="BR142" s="12"/>
      <c r="BS142" s="12"/>
      <c r="BT142" s="12"/>
      <c r="BU142" s="12"/>
      <c r="BV142" s="12">
        <v>0.53</v>
      </c>
      <c r="BW142" s="12">
        <v>0.36</v>
      </c>
      <c r="BX142" s="12"/>
      <c r="BY142" s="12"/>
      <c r="BZ142" s="12"/>
      <c r="CA142" s="12"/>
      <c r="CB142" s="12"/>
      <c r="CC142" s="12"/>
      <c r="CD142" s="12"/>
      <c r="CE142" s="12"/>
      <c r="CF142" s="12"/>
      <c r="CG142" s="12"/>
      <c r="CH142" s="12">
        <v>0.73</v>
      </c>
      <c r="CI142" s="12"/>
      <c r="CJ142" s="12">
        <v>14.273809523809524</v>
      </c>
      <c r="CK142" s="12">
        <v>16.652777777777779</v>
      </c>
      <c r="CL142" s="12">
        <v>1303.2608695652173</v>
      </c>
      <c r="CM142" s="12">
        <v>13.666666666666666</v>
      </c>
      <c r="CN142" s="12">
        <v>0.14770466666666668</v>
      </c>
      <c r="CO142" s="12"/>
      <c r="CP142" s="12">
        <v>99.916666666666671</v>
      </c>
      <c r="CQ142" s="12">
        <v>23.076923076923077</v>
      </c>
      <c r="CR142" s="12">
        <v>1.4716981132075471</v>
      </c>
      <c r="CS142" s="12">
        <v>1.0750708215297451</v>
      </c>
      <c r="CT142" s="12">
        <f>(L142*0.60317)/(E142*0.4672)</f>
        <v>1.280306897640108</v>
      </c>
      <c r="CU142" s="12">
        <f>100-(SUM(E142:G142,J142:P142))</f>
        <v>3.0952425999999917</v>
      </c>
      <c r="CV142" s="12"/>
    </row>
    <row r="143" spans="1:100">
      <c r="B143" s="7" t="s">
        <v>1924</v>
      </c>
      <c r="C143" s="7" t="s">
        <v>1692</v>
      </c>
      <c r="D143" s="18" t="s">
        <v>1993</v>
      </c>
      <c r="E143" s="8">
        <v>43.63</v>
      </c>
      <c r="F143" s="8">
        <v>0.04</v>
      </c>
      <c r="G143" s="8">
        <v>1.48</v>
      </c>
      <c r="H143" s="8">
        <v>7.02</v>
      </c>
      <c r="J143" s="8">
        <v>6.3166661999999993</v>
      </c>
      <c r="K143" s="8">
        <v>0.1</v>
      </c>
      <c r="L143" s="8">
        <v>44.55</v>
      </c>
      <c r="M143" s="8">
        <v>0.73</v>
      </c>
      <c r="N143" s="8">
        <v>0.06</v>
      </c>
      <c r="O143" s="8">
        <v>0.1</v>
      </c>
      <c r="P143" s="8">
        <v>0.03</v>
      </c>
      <c r="Q143" s="8">
        <v>2.73</v>
      </c>
      <c r="R143" s="8">
        <v>97.036666200000013</v>
      </c>
      <c r="S143" s="8">
        <f>100*(L143/40.3)/((L143/40.3)+(J143/71.85))</f>
        <v>92.633101316277617</v>
      </c>
      <c r="T143" s="8">
        <f>1.3504*M143/G143</f>
        <v>0.66607567567567572</v>
      </c>
      <c r="U143" s="12"/>
      <c r="V143" s="12"/>
      <c r="W143" s="12"/>
      <c r="X143" s="12"/>
      <c r="Y143" s="12"/>
      <c r="Z143" s="12"/>
      <c r="AA143" s="12"/>
      <c r="AB143" s="12"/>
      <c r="AC143" s="12">
        <f>__TiO2*5995</f>
        <v>239.8</v>
      </c>
      <c r="AD143" s="12">
        <v>5</v>
      </c>
      <c r="AE143" s="12">
        <v>25</v>
      </c>
      <c r="AF143" s="12">
        <v>2334</v>
      </c>
      <c r="AG143" s="12">
        <v>107</v>
      </c>
      <c r="AH143" s="12">
        <v>2227</v>
      </c>
      <c r="AI143" s="12">
        <v>3</v>
      </c>
      <c r="AJ143" s="12">
        <v>40</v>
      </c>
      <c r="AK143" s="12"/>
      <c r="AL143" s="12"/>
      <c r="AM143" s="12"/>
      <c r="AN143" s="12"/>
      <c r="AO143" s="12"/>
      <c r="AP143" s="12">
        <v>2</v>
      </c>
      <c r="AQ143" s="12">
        <v>34</v>
      </c>
      <c r="AR143" s="12">
        <v>4</v>
      </c>
      <c r="AS143" s="12">
        <v>13</v>
      </c>
      <c r="AT143" s="12">
        <v>4</v>
      </c>
      <c r="AU143" s="12"/>
      <c r="AV143" s="12"/>
      <c r="AW143" s="12"/>
      <c r="AX143" s="12"/>
      <c r="AY143" s="12"/>
      <c r="AZ143" s="12"/>
      <c r="BA143" s="12"/>
      <c r="BB143" s="12"/>
      <c r="BC143" s="12"/>
      <c r="BD143" s="12"/>
      <c r="BE143" s="12"/>
      <c r="BF143" s="12"/>
      <c r="BG143" s="12">
        <v>49</v>
      </c>
      <c r="BH143" s="12">
        <v>2.9</v>
      </c>
      <c r="BI143" s="12">
        <v>6.5</v>
      </c>
      <c r="BJ143" s="12"/>
      <c r="BK143" s="12">
        <v>2.6</v>
      </c>
      <c r="BL143" s="12">
        <v>0.41</v>
      </c>
      <c r="BM143" s="12">
        <v>0.14000000000000001</v>
      </c>
      <c r="BN143" s="12"/>
      <c r="BO143" s="12"/>
      <c r="BP143" s="12"/>
      <c r="BQ143" s="12"/>
      <c r="BR143" s="12"/>
      <c r="BS143" s="12"/>
      <c r="BT143" s="12"/>
      <c r="BU143" s="12"/>
      <c r="BV143" s="12">
        <v>0.26</v>
      </c>
      <c r="BW143" s="12">
        <v>0.43</v>
      </c>
      <c r="BX143" s="12"/>
      <c r="BY143" s="12"/>
      <c r="BZ143" s="12"/>
      <c r="CA143" s="12"/>
      <c r="CB143" s="12"/>
      <c r="CC143" s="12"/>
      <c r="CD143" s="12"/>
      <c r="CE143" s="12"/>
      <c r="CF143" s="12"/>
      <c r="CG143" s="12"/>
      <c r="CH143" s="12">
        <v>0.3</v>
      </c>
      <c r="CI143" s="12"/>
      <c r="CJ143" s="12">
        <v>9.5920000000000005</v>
      </c>
      <c r="CK143" s="12">
        <v>18.446153846153848</v>
      </c>
      <c r="CL143" s="12">
        <v>1712.8571428571427</v>
      </c>
      <c r="CM143" s="12">
        <v>13.076923076923077</v>
      </c>
      <c r="CN143" s="12">
        <v>0.10434619999999999</v>
      </c>
      <c r="CO143" s="12"/>
      <c r="CP143" s="12">
        <v>47.96</v>
      </c>
      <c r="CQ143" s="12">
        <v>31.707317073170735</v>
      </c>
      <c r="CR143" s="12">
        <v>1.5769230769230769</v>
      </c>
      <c r="CS143" s="12">
        <v>1.0480466995958688</v>
      </c>
      <c r="CT143" s="12">
        <f>(L143*0.60317)/(E143*0.4672)</f>
        <v>1.3182548993481924</v>
      </c>
      <c r="CU143" s="12">
        <f>100-(SUM(E143:G143,J143:P143))</f>
        <v>2.9633338000000009</v>
      </c>
      <c r="CV143" s="12"/>
    </row>
    <row r="144" spans="1:100">
      <c r="B144" s="7" t="s">
        <v>1924</v>
      </c>
      <c r="C144" s="7" t="s">
        <v>1692</v>
      </c>
      <c r="D144" s="18" t="s">
        <v>1992</v>
      </c>
      <c r="E144" s="8">
        <v>48.31</v>
      </c>
      <c r="F144" s="8">
        <v>0.45</v>
      </c>
      <c r="G144" s="8">
        <v>1.1399999999999999</v>
      </c>
      <c r="H144" s="8">
        <v>6.88</v>
      </c>
      <c r="J144" s="8">
        <v>6.1906927999999999</v>
      </c>
      <c r="K144" s="8">
        <v>0.11</v>
      </c>
      <c r="L144" s="8">
        <v>38.520000000000003</v>
      </c>
      <c r="M144" s="8">
        <v>0.6</v>
      </c>
      <c r="N144" s="8">
        <v>0.26</v>
      </c>
      <c r="O144" s="8">
        <v>1.17</v>
      </c>
      <c r="P144" s="8">
        <v>0.06</v>
      </c>
      <c r="Q144" s="8">
        <v>2.2999999999999998</v>
      </c>
      <c r="R144" s="8">
        <v>96.810692800000012</v>
      </c>
      <c r="S144" s="8">
        <f>100*(L144/40.3)/((L144/40.3)+(J144/71.85))</f>
        <v>91.731098071510871</v>
      </c>
      <c r="T144" s="8">
        <f>1.3504*M144/G144</f>
        <v>0.71073684210526322</v>
      </c>
      <c r="U144" s="12"/>
      <c r="V144" s="12"/>
      <c r="W144" s="12"/>
      <c r="X144" s="12"/>
      <c r="Y144" s="12"/>
      <c r="Z144" s="12"/>
      <c r="AA144" s="12"/>
      <c r="AB144" s="12"/>
      <c r="AC144" s="12">
        <f>__TiO2*5995</f>
        <v>2697.75</v>
      </c>
      <c r="AD144" s="12">
        <v>2</v>
      </c>
      <c r="AE144" s="12">
        <v>40</v>
      </c>
      <c r="AF144" s="12">
        <v>1603</v>
      </c>
      <c r="AG144" s="12">
        <v>85</v>
      </c>
      <c r="AH144" s="12">
        <v>1505</v>
      </c>
      <c r="AI144" s="12">
        <v>10</v>
      </c>
      <c r="AJ144" s="12">
        <v>50</v>
      </c>
      <c r="AK144" s="12"/>
      <c r="AL144" s="12"/>
      <c r="AM144" s="12"/>
      <c r="AN144" s="12"/>
      <c r="AO144" s="12"/>
      <c r="AP144" s="12">
        <v>47</v>
      </c>
      <c r="AQ144" s="12">
        <v>116</v>
      </c>
      <c r="AR144" s="12">
        <v>4</v>
      </c>
      <c r="AS144" s="12">
        <v>106</v>
      </c>
      <c r="AT144" s="12">
        <v>9</v>
      </c>
      <c r="AU144" s="12"/>
      <c r="AV144" s="12"/>
      <c r="AW144" s="12"/>
      <c r="AX144" s="12"/>
      <c r="AY144" s="12"/>
      <c r="AZ144" s="12"/>
      <c r="BA144" s="12"/>
      <c r="BB144" s="12"/>
      <c r="BC144" s="12"/>
      <c r="BD144" s="12"/>
      <c r="BE144" s="12"/>
      <c r="BF144" s="12">
        <v>0.28999999999999998</v>
      </c>
      <c r="BG144" s="12">
        <v>154</v>
      </c>
      <c r="BH144" s="12">
        <v>14.8</v>
      </c>
      <c r="BI144" s="12">
        <v>23.8</v>
      </c>
      <c r="BJ144" s="12"/>
      <c r="BK144" s="12">
        <v>7.7</v>
      </c>
      <c r="BL144" s="12">
        <v>0.87</v>
      </c>
      <c r="BM144" s="12">
        <v>0.23</v>
      </c>
      <c r="BN144" s="12"/>
      <c r="BO144" s="12">
        <v>0.08</v>
      </c>
      <c r="BP144" s="12"/>
      <c r="BQ144" s="12"/>
      <c r="BR144" s="12"/>
      <c r="BS144" s="12"/>
      <c r="BT144" s="12">
        <v>0.16</v>
      </c>
      <c r="BU144" s="12"/>
      <c r="BV144" s="12">
        <v>3.05</v>
      </c>
      <c r="BW144" s="12">
        <v>0.82</v>
      </c>
      <c r="BX144" s="12"/>
      <c r="BY144" s="12"/>
      <c r="BZ144" s="12"/>
      <c r="CA144" s="12"/>
      <c r="CB144" s="12"/>
      <c r="CC144" s="12"/>
      <c r="CD144" s="12"/>
      <c r="CE144" s="12"/>
      <c r="CF144" s="12"/>
      <c r="CG144" s="12"/>
      <c r="CH144" s="12">
        <v>1.21</v>
      </c>
      <c r="CI144" s="12"/>
      <c r="CJ144" s="12"/>
      <c r="CK144" s="12">
        <v>25.450471698113208</v>
      </c>
      <c r="CL144" s="12">
        <v>11729.347826086956</v>
      </c>
      <c r="CM144" s="12">
        <v>15.064935064935064</v>
      </c>
      <c r="CN144" s="12">
        <v>0.21440999999999999</v>
      </c>
      <c r="CO144" s="12">
        <v>2.6801249999999999</v>
      </c>
      <c r="CP144" s="12"/>
      <c r="CQ144" s="12"/>
      <c r="CR144" s="12">
        <v>0.28524590163934427</v>
      </c>
      <c r="CS144" s="12">
        <v>1.0651162790697675</v>
      </c>
      <c r="CT144" s="12">
        <f>(L144*0.60317)/(E144*0.4672)</f>
        <v>1.0294046830827164</v>
      </c>
      <c r="CU144" s="12">
        <f>100-(SUM(E144:G144,J144:P144))</f>
        <v>3.1893071999999876</v>
      </c>
      <c r="CV144" s="12"/>
    </row>
    <row r="145" spans="1:100">
      <c r="B145" s="7" t="s">
        <v>1924</v>
      </c>
      <c r="C145" s="7" t="s">
        <v>1692</v>
      </c>
      <c r="D145" s="18" t="s">
        <v>1991</v>
      </c>
      <c r="E145" s="8">
        <v>44.82</v>
      </c>
      <c r="F145" s="8">
        <v>0.03</v>
      </c>
      <c r="G145" s="8">
        <v>1.68</v>
      </c>
      <c r="H145" s="8">
        <v>6.97</v>
      </c>
      <c r="J145" s="8">
        <v>6.2716756999999994</v>
      </c>
      <c r="K145" s="8">
        <v>0.09</v>
      </c>
      <c r="L145" s="8">
        <v>42.2</v>
      </c>
      <c r="M145" s="8">
        <v>1.05</v>
      </c>
      <c r="N145" s="8">
        <v>0.02</v>
      </c>
      <c r="O145" s="8">
        <v>0.08</v>
      </c>
      <c r="P145" s="8">
        <v>0.03</v>
      </c>
      <c r="Q145" s="8">
        <v>3.46</v>
      </c>
      <c r="R145" s="8">
        <v>96.271675700000003</v>
      </c>
      <c r="S145" s="8">
        <f>100*(L145/40.3)/((L145/40.3)+(J145/71.85))</f>
        <v>92.305555745407659</v>
      </c>
      <c r="T145" s="8">
        <f>1.3504*M145/G145</f>
        <v>0.84400000000000008</v>
      </c>
      <c r="U145" s="12"/>
      <c r="V145" s="12"/>
      <c r="W145" s="12"/>
      <c r="X145" s="12"/>
      <c r="Y145" s="12"/>
      <c r="Z145" s="12"/>
      <c r="AA145" s="12"/>
      <c r="AB145" s="12"/>
      <c r="AC145" s="12">
        <f>__TiO2*5995</f>
        <v>179.85</v>
      </c>
      <c r="AD145" s="12">
        <v>4</v>
      </c>
      <c r="AE145" s="12">
        <v>28</v>
      </c>
      <c r="AF145" s="12">
        <v>2300</v>
      </c>
      <c r="AG145" s="12">
        <v>102</v>
      </c>
      <c r="AH145" s="12">
        <v>2148</v>
      </c>
      <c r="AI145" s="12">
        <v>4</v>
      </c>
      <c r="AJ145" s="12">
        <v>40</v>
      </c>
      <c r="AK145" s="12"/>
      <c r="AL145" s="12"/>
      <c r="AM145" s="12"/>
      <c r="AN145" s="12"/>
      <c r="AO145" s="12"/>
      <c r="AP145" s="12">
        <v>2</v>
      </c>
      <c r="AQ145" s="12">
        <v>50</v>
      </c>
      <c r="AR145" s="12">
        <v>3</v>
      </c>
      <c r="AS145" s="12">
        <v>10</v>
      </c>
      <c r="AT145" s="12">
        <v>4</v>
      </c>
      <c r="AU145" s="12"/>
      <c r="AV145" s="12"/>
      <c r="AW145" s="12"/>
      <c r="AX145" s="12"/>
      <c r="AY145" s="12"/>
      <c r="AZ145" s="12"/>
      <c r="BA145" s="12"/>
      <c r="BB145" s="12"/>
      <c r="BC145" s="12"/>
      <c r="BD145" s="12"/>
      <c r="BE145" s="12"/>
      <c r="BF145" s="12">
        <v>0.3</v>
      </c>
      <c r="BG145" s="12">
        <v>71</v>
      </c>
      <c r="BH145" s="12">
        <v>3.89</v>
      </c>
      <c r="BI145" s="12">
        <v>8.9</v>
      </c>
      <c r="BJ145" s="12"/>
      <c r="BK145" s="12">
        <v>3.7</v>
      </c>
      <c r="BL145" s="12">
        <v>0.52</v>
      </c>
      <c r="BM145" s="12">
        <v>0.14000000000000001</v>
      </c>
      <c r="BN145" s="12"/>
      <c r="BO145" s="12"/>
      <c r="BP145" s="12"/>
      <c r="BQ145" s="12"/>
      <c r="BR145" s="12"/>
      <c r="BS145" s="12"/>
      <c r="BT145" s="12"/>
      <c r="BU145" s="12"/>
      <c r="BV145" s="12">
        <v>0.27</v>
      </c>
      <c r="BW145" s="12">
        <v>0.25</v>
      </c>
      <c r="BX145" s="12"/>
      <c r="BY145" s="12"/>
      <c r="BZ145" s="12"/>
      <c r="CA145" s="12"/>
      <c r="CB145" s="12"/>
      <c r="CC145" s="12"/>
      <c r="CD145" s="12"/>
      <c r="CE145" s="12"/>
      <c r="CF145" s="12"/>
      <c r="CG145" s="12"/>
      <c r="CH145" s="12">
        <v>0.41</v>
      </c>
      <c r="CI145" s="12"/>
      <c r="CJ145" s="12">
        <v>6.4232142857142858</v>
      </c>
      <c r="CK145" s="12">
        <v>17.984999999999999</v>
      </c>
      <c r="CL145" s="12">
        <v>1284.6428571428569</v>
      </c>
      <c r="CM145" s="12">
        <v>13.513513513513512</v>
      </c>
      <c r="CN145" s="12">
        <v>0.18760875000000002</v>
      </c>
      <c r="CO145" s="12"/>
      <c r="CP145" s="12">
        <v>44.962499999999999</v>
      </c>
      <c r="CQ145" s="12">
        <v>19.23076923076923</v>
      </c>
      <c r="CR145" s="12">
        <v>1.9259259259259258</v>
      </c>
      <c r="CS145" s="12">
        <v>1.0707635009310987</v>
      </c>
      <c r="CT145" s="12">
        <f>(L145*0.60317)/(E145*0.4672)</f>
        <v>1.21556307039421</v>
      </c>
      <c r="CU145" s="12">
        <f>100-(SUM(E145:G145,J145:P145))</f>
        <v>3.728324299999997</v>
      </c>
      <c r="CV145" s="12"/>
    </row>
    <row r="146" spans="1:100">
      <c r="D146" s="18"/>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row>
    <row r="147" spans="1:100">
      <c r="A147" s="7" t="s">
        <v>1990</v>
      </c>
      <c r="B147" s="7" t="s">
        <v>1924</v>
      </c>
      <c r="C147" s="7" t="s">
        <v>1692</v>
      </c>
      <c r="D147" s="18" t="s">
        <v>1989</v>
      </c>
      <c r="E147" s="8">
        <v>49.3</v>
      </c>
      <c r="F147" s="8">
        <v>0.08</v>
      </c>
      <c r="G147" s="8">
        <v>0.75</v>
      </c>
      <c r="H147" s="8">
        <v>9.14</v>
      </c>
      <c r="J147" s="8">
        <v>8.2242633999999999</v>
      </c>
      <c r="K147" s="8">
        <v>0.16</v>
      </c>
      <c r="L147" s="8">
        <v>37.700000000000003</v>
      </c>
      <c r="M147" s="8">
        <v>1.79</v>
      </c>
      <c r="N147" s="8">
        <v>0.25</v>
      </c>
      <c r="O147" s="8">
        <v>0.04</v>
      </c>
      <c r="P147" s="8">
        <v>0.03</v>
      </c>
      <c r="Q147" s="8">
        <v>0.69</v>
      </c>
      <c r="R147" s="8">
        <v>98.324263399999992</v>
      </c>
      <c r="S147" s="8">
        <f t="shared" ref="S147:S168" si="32">100*(L147/40.3)/((L147/40.3)+(J147/71.85))</f>
        <v>89.098095897965933</v>
      </c>
      <c r="T147" s="8">
        <f t="shared" ref="T147:T168" si="33">1.3504*M147/G147</f>
        <v>3.2229546666666669</v>
      </c>
      <c r="U147" s="12"/>
      <c r="V147" s="12"/>
      <c r="W147" s="12"/>
      <c r="X147" s="12"/>
      <c r="Y147" s="12"/>
      <c r="Z147" s="12"/>
      <c r="AA147" s="12">
        <v>81</v>
      </c>
      <c r="AB147" s="12"/>
      <c r="AC147" s="12">
        <f>__TiO2*5995</f>
        <v>479.6</v>
      </c>
      <c r="AD147" s="12">
        <v>8</v>
      </c>
      <c r="AE147" s="12">
        <v>23.3</v>
      </c>
      <c r="AF147" s="12">
        <v>2942.49</v>
      </c>
      <c r="AG147" s="12">
        <v>129</v>
      </c>
      <c r="AH147" s="12">
        <v>2043.08</v>
      </c>
      <c r="AI147" s="12"/>
      <c r="AJ147" s="12">
        <v>60</v>
      </c>
      <c r="AK147" s="12"/>
      <c r="AL147" s="12"/>
      <c r="AM147" s="12"/>
      <c r="AN147" s="12"/>
      <c r="AO147" s="12"/>
      <c r="AP147" s="12">
        <v>1.2</v>
      </c>
      <c r="AQ147" s="12">
        <v>36.6</v>
      </c>
      <c r="AR147" s="12"/>
      <c r="AS147" s="12">
        <v>6.7</v>
      </c>
      <c r="AT147" s="12">
        <v>1.6</v>
      </c>
      <c r="AU147" s="12"/>
      <c r="AV147" s="12"/>
      <c r="AW147" s="12"/>
      <c r="AX147" s="12"/>
      <c r="AY147" s="12"/>
      <c r="AZ147" s="12"/>
      <c r="BA147" s="12"/>
      <c r="BB147" s="12"/>
      <c r="BC147" s="12"/>
      <c r="BD147" s="12"/>
      <c r="BE147" s="12"/>
      <c r="BF147" s="12"/>
      <c r="BG147" s="12">
        <v>11.5</v>
      </c>
      <c r="BH147" s="12">
        <v>3.27</v>
      </c>
      <c r="BI147" s="12">
        <v>4.84</v>
      </c>
      <c r="BJ147" s="12"/>
      <c r="BK147" s="12">
        <v>2.37</v>
      </c>
      <c r="BL147" s="12">
        <v>0.39400000000000002</v>
      </c>
      <c r="BM147" s="12">
        <v>0.109</v>
      </c>
      <c r="BN147" s="12">
        <v>0.28000000000000003</v>
      </c>
      <c r="BO147" s="12"/>
      <c r="BP147" s="12">
        <v>2.17</v>
      </c>
      <c r="BQ147" s="12"/>
      <c r="BR147" s="12">
        <v>0.125</v>
      </c>
      <c r="BS147" s="12"/>
      <c r="BT147" s="12">
        <v>0.127</v>
      </c>
      <c r="BU147" s="12"/>
      <c r="BV147" s="12"/>
      <c r="BW147" s="12"/>
      <c r="BX147" s="12"/>
      <c r="BY147" s="12"/>
      <c r="BZ147" s="12"/>
      <c r="CA147" s="12"/>
      <c r="CB147" s="12"/>
      <c r="CC147" s="12"/>
      <c r="CD147" s="12"/>
      <c r="CE147" s="12"/>
      <c r="CF147" s="12"/>
      <c r="CG147" s="12"/>
      <c r="CH147" s="12"/>
      <c r="CI147" s="12"/>
      <c r="CJ147" s="12">
        <v>20.583690987124463</v>
      </c>
      <c r="CK147" s="12">
        <v>71.582089552238813</v>
      </c>
      <c r="CL147" s="12">
        <v>4400</v>
      </c>
      <c r="CM147" s="12">
        <v>15.443037974683545</v>
      </c>
      <c r="CN147" s="12">
        <v>0.15991412499999999</v>
      </c>
      <c r="CO147" s="12"/>
      <c r="CP147" s="12">
        <v>59.95</v>
      </c>
      <c r="CQ147" s="12">
        <v>17.00507614213198</v>
      </c>
      <c r="CR147" s="12"/>
      <c r="CS147" s="12">
        <v>1.440222605086438</v>
      </c>
      <c r="CT147" s="12">
        <f t="shared" ref="CT147:CT168" si="34">(L147*0.60317)/(E147*0.4672)</f>
        <v>0.98725951853344085</v>
      </c>
      <c r="CU147" s="12">
        <f t="shared" ref="CU147:CU168" si="35">100-(SUM(E147:G147,J147:P147))</f>
        <v>1.6757365999999934</v>
      </c>
      <c r="CV147" s="12"/>
    </row>
    <row r="148" spans="1:100">
      <c r="B148" s="7" t="s">
        <v>1924</v>
      </c>
      <c r="C148" s="7" t="s">
        <v>1692</v>
      </c>
      <c r="D148" s="18" t="s">
        <v>1988</v>
      </c>
      <c r="E148" s="8">
        <v>40.450000000000003</v>
      </c>
      <c r="F148" s="8">
        <v>0.11</v>
      </c>
      <c r="G148" s="8">
        <v>1.51</v>
      </c>
      <c r="H148" s="8">
        <v>7.77</v>
      </c>
      <c r="J148" s="8">
        <v>6.9915236999999992</v>
      </c>
      <c r="K148" s="8">
        <v>0.11</v>
      </c>
      <c r="L148" s="8">
        <v>42.46</v>
      </c>
      <c r="M148" s="8">
        <v>0.95</v>
      </c>
      <c r="N148" s="8">
        <v>0.06</v>
      </c>
      <c r="O148" s="8">
        <v>0.01</v>
      </c>
      <c r="P148" s="8">
        <v>0.01</v>
      </c>
      <c r="Q148" s="8">
        <v>5.17</v>
      </c>
      <c r="R148" s="8">
        <v>92.661523700000004</v>
      </c>
      <c r="S148" s="8">
        <f t="shared" si="32"/>
        <v>91.545157991813696</v>
      </c>
      <c r="T148" s="8">
        <f t="shared" si="33"/>
        <v>0.8495894039735099</v>
      </c>
      <c r="U148" s="12"/>
      <c r="V148" s="12"/>
      <c r="W148" s="12"/>
      <c r="X148" s="12"/>
      <c r="Y148" s="12"/>
      <c r="Z148" s="12"/>
      <c r="AA148" s="12">
        <v>1205</v>
      </c>
      <c r="AB148" s="12"/>
      <c r="AC148" s="12">
        <f>__TiO2*5995</f>
        <v>659.45</v>
      </c>
      <c r="AD148" s="12">
        <v>11.8</v>
      </c>
      <c r="AE148" s="12">
        <v>37.6</v>
      </c>
      <c r="AF148" s="12">
        <v>2463.48</v>
      </c>
      <c r="AG148" s="12">
        <v>122</v>
      </c>
      <c r="AH148" s="12">
        <v>2593.14</v>
      </c>
      <c r="AI148" s="12">
        <v>14.5</v>
      </c>
      <c r="AJ148" s="12">
        <v>46.8</v>
      </c>
      <c r="AK148" s="12"/>
      <c r="AL148" s="12"/>
      <c r="AM148" s="12"/>
      <c r="AN148" s="12"/>
      <c r="AO148" s="12"/>
      <c r="AP148" s="12"/>
      <c r="AQ148" s="12">
        <v>12.4</v>
      </c>
      <c r="AR148" s="12"/>
      <c r="AS148" s="12">
        <v>4.5999999999999996</v>
      </c>
      <c r="AT148" s="12"/>
      <c r="AU148" s="12"/>
      <c r="AV148" s="12"/>
      <c r="AW148" s="12"/>
      <c r="AX148" s="12"/>
      <c r="AY148" s="12"/>
      <c r="AZ148" s="12"/>
      <c r="BA148" s="12"/>
      <c r="BB148" s="12"/>
      <c r="BC148" s="12"/>
      <c r="BD148" s="12"/>
      <c r="BE148" s="12"/>
      <c r="BF148" s="12"/>
      <c r="BG148" s="12">
        <v>15.4</v>
      </c>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v>17.538563829787236</v>
      </c>
      <c r="CK148" s="12">
        <v>143.35869565217394</v>
      </c>
      <c r="CL148" s="12"/>
      <c r="CM148" s="12"/>
      <c r="CN148" s="12">
        <v>5.7539406779661011E-2</v>
      </c>
      <c r="CO148" s="12"/>
      <c r="CP148" s="12">
        <v>55.885593220338983</v>
      </c>
      <c r="CQ148" s="12"/>
      <c r="CR148" s="12"/>
      <c r="CS148" s="12">
        <v>0.94999884310141358</v>
      </c>
      <c r="CT148" s="12">
        <f t="shared" si="34"/>
        <v>1.3551843028768815</v>
      </c>
      <c r="CU148" s="12">
        <f t="shared" si="35"/>
        <v>7.3384762999999822</v>
      </c>
      <c r="CV148" s="12"/>
    </row>
    <row r="149" spans="1:100">
      <c r="B149" s="7" t="s">
        <v>1924</v>
      </c>
      <c r="C149" s="7" t="s">
        <v>1692</v>
      </c>
      <c r="D149" s="18" t="s">
        <v>1987</v>
      </c>
      <c r="E149" s="8">
        <v>44.57</v>
      </c>
      <c r="F149" s="8">
        <v>0.01</v>
      </c>
      <c r="G149" s="8">
        <v>1.27</v>
      </c>
      <c r="H149" s="8">
        <v>6.91</v>
      </c>
      <c r="J149" s="8">
        <v>6.2176871</v>
      </c>
      <c r="K149" s="8">
        <v>0.13</v>
      </c>
      <c r="L149" s="8">
        <v>40.56</v>
      </c>
      <c r="M149" s="8">
        <v>0.94</v>
      </c>
      <c r="N149" s="8">
        <v>0.08</v>
      </c>
      <c r="O149" s="8">
        <v>0.05</v>
      </c>
      <c r="Q149" s="8">
        <v>3.28</v>
      </c>
      <c r="R149" s="8">
        <v>93.827687099999991</v>
      </c>
      <c r="S149" s="8">
        <f t="shared" si="32"/>
        <v>92.082529885803709</v>
      </c>
      <c r="T149" s="8">
        <f t="shared" si="33"/>
        <v>0.99950866141732286</v>
      </c>
      <c r="U149" s="12"/>
      <c r="V149" s="12"/>
      <c r="W149" s="12"/>
      <c r="X149" s="12"/>
      <c r="Y149" s="12"/>
      <c r="Z149" s="12"/>
      <c r="AA149" s="12">
        <v>144</v>
      </c>
      <c r="AB149" s="12"/>
      <c r="AC149" s="12">
        <f>__TiO2*5995</f>
        <v>59.95</v>
      </c>
      <c r="AD149" s="12">
        <v>6.6</v>
      </c>
      <c r="AE149" s="12">
        <v>32</v>
      </c>
      <c r="AF149" s="12">
        <v>2258.19</v>
      </c>
      <c r="AG149" s="12">
        <v>115</v>
      </c>
      <c r="AH149" s="12">
        <v>2357.4</v>
      </c>
      <c r="AI149" s="12">
        <v>2.2000000000000002</v>
      </c>
      <c r="AJ149" s="12">
        <v>38.1</v>
      </c>
      <c r="AK149" s="12"/>
      <c r="AL149" s="12"/>
      <c r="AM149" s="12"/>
      <c r="AN149" s="12"/>
      <c r="AO149" s="12"/>
      <c r="AP149" s="12">
        <v>3.4</v>
      </c>
      <c r="AQ149" s="12">
        <v>44</v>
      </c>
      <c r="AR149" s="12"/>
      <c r="AS149" s="12">
        <v>7.4</v>
      </c>
      <c r="AT149" s="12">
        <v>2.5</v>
      </c>
      <c r="AU149" s="12"/>
      <c r="AV149" s="12"/>
      <c r="AW149" s="12"/>
      <c r="AX149" s="12"/>
      <c r="AY149" s="12"/>
      <c r="AZ149" s="12"/>
      <c r="BA149" s="12"/>
      <c r="BB149" s="12"/>
      <c r="BC149" s="12"/>
      <c r="BD149" s="12"/>
      <c r="BE149" s="12"/>
      <c r="BF149" s="12"/>
      <c r="BG149" s="12">
        <v>22.7</v>
      </c>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v>1.8734375000000001</v>
      </c>
      <c r="CK149" s="12">
        <v>8.1013513513513509</v>
      </c>
      <c r="CL149" s="12"/>
      <c r="CM149" s="12"/>
      <c r="CN149" s="12">
        <v>0.10179060606060605</v>
      </c>
      <c r="CO149" s="12"/>
      <c r="CP149" s="12">
        <v>9.0833333333333339</v>
      </c>
      <c r="CQ149" s="12"/>
      <c r="CR149" s="12"/>
      <c r="CS149" s="12">
        <v>0.95791550012725879</v>
      </c>
      <c r="CT149" s="12">
        <f t="shared" si="34"/>
        <v>1.174876483352338</v>
      </c>
      <c r="CU149" s="12">
        <f t="shared" si="35"/>
        <v>6.1723129000000085</v>
      </c>
      <c r="CV149" s="12"/>
    </row>
    <row r="150" spans="1:100">
      <c r="B150" s="7" t="s">
        <v>1924</v>
      </c>
      <c r="C150" s="7" t="s">
        <v>1692</v>
      </c>
      <c r="D150" s="18" t="s">
        <v>1986</v>
      </c>
      <c r="E150" s="8">
        <v>44.67</v>
      </c>
      <c r="F150" s="8">
        <v>0.03</v>
      </c>
      <c r="G150" s="8">
        <v>1.46</v>
      </c>
      <c r="H150" s="8">
        <v>6.74</v>
      </c>
      <c r="J150" s="8">
        <v>6.0647194000000004</v>
      </c>
      <c r="K150" s="8">
        <v>0.12</v>
      </c>
      <c r="L150" s="8">
        <v>39.909999999999997</v>
      </c>
      <c r="M150" s="8">
        <v>1.66</v>
      </c>
      <c r="N150" s="8">
        <v>0.03</v>
      </c>
      <c r="O150" s="8">
        <v>0.96</v>
      </c>
      <c r="P150" s="8">
        <v>0.03</v>
      </c>
      <c r="Q150" s="8">
        <v>5.3</v>
      </c>
      <c r="R150" s="8">
        <v>94.934719399999992</v>
      </c>
      <c r="S150" s="8">
        <f t="shared" si="32"/>
        <v>92.146119174968888</v>
      </c>
      <c r="T150" s="8">
        <f t="shared" si="33"/>
        <v>1.5353863013698632</v>
      </c>
      <c r="U150" s="12"/>
      <c r="V150" s="12"/>
      <c r="W150" s="12"/>
      <c r="X150" s="12"/>
      <c r="Y150" s="12"/>
      <c r="Z150" s="12"/>
      <c r="AA150" s="12">
        <v>397</v>
      </c>
      <c r="AB150" s="12"/>
      <c r="AC150" s="12">
        <f>__TiO2*5995</f>
        <v>179.85</v>
      </c>
      <c r="AD150" s="12">
        <v>9.1999999999999993</v>
      </c>
      <c r="AE150" s="12">
        <v>37.200000000000003</v>
      </c>
      <c r="AF150" s="12">
        <v>3010.92</v>
      </c>
      <c r="AG150" s="12">
        <v>107</v>
      </c>
      <c r="AH150" s="12">
        <v>2200.2399999999998</v>
      </c>
      <c r="AI150" s="12"/>
      <c r="AJ150" s="12">
        <v>36.799999999999997</v>
      </c>
      <c r="AK150" s="12"/>
      <c r="AL150" s="12"/>
      <c r="AM150" s="12"/>
      <c r="AN150" s="12"/>
      <c r="AO150" s="12"/>
      <c r="AP150" s="12">
        <v>3.9</v>
      </c>
      <c r="AQ150" s="12">
        <v>43.9</v>
      </c>
      <c r="AR150" s="12"/>
      <c r="AS150" s="12">
        <v>15</v>
      </c>
      <c r="AT150" s="12">
        <v>3.2</v>
      </c>
      <c r="AU150" s="12"/>
      <c r="AV150" s="12"/>
      <c r="AW150" s="12"/>
      <c r="AX150" s="12"/>
      <c r="AY150" s="12"/>
      <c r="AZ150" s="12"/>
      <c r="BA150" s="12"/>
      <c r="BB150" s="12"/>
      <c r="BC150" s="12"/>
      <c r="BD150" s="12"/>
      <c r="BE150" s="12"/>
      <c r="BF150" s="12"/>
      <c r="BG150" s="12">
        <v>30.4</v>
      </c>
      <c r="BH150" s="12"/>
      <c r="BI150" s="12"/>
      <c r="BJ150" s="12"/>
      <c r="BK150" s="12">
        <v>2.4550000000000001</v>
      </c>
      <c r="BL150" s="12">
        <v>0.55400000000000005</v>
      </c>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v>4.8346774193548381</v>
      </c>
      <c r="CK150" s="12">
        <v>11.99</v>
      </c>
      <c r="CL150" s="12"/>
      <c r="CM150" s="12">
        <v>17.881873727087576</v>
      </c>
      <c r="CN150" s="12">
        <v>0.12895673913043479</v>
      </c>
      <c r="CO150" s="12"/>
      <c r="CP150" s="12">
        <v>19.548913043478262</v>
      </c>
      <c r="CQ150" s="12">
        <v>27.075812274368229</v>
      </c>
      <c r="CR150" s="12"/>
      <c r="CS150" s="12">
        <v>1.3684507144675124</v>
      </c>
      <c r="CT150" s="12">
        <f t="shared" si="34"/>
        <v>1.1534603597998716</v>
      </c>
      <c r="CU150" s="12">
        <f t="shared" si="35"/>
        <v>5.0652806000000083</v>
      </c>
      <c r="CV150" s="12"/>
    </row>
    <row r="151" spans="1:100">
      <c r="B151" s="7" t="s">
        <v>1924</v>
      </c>
      <c r="C151" s="7" t="s">
        <v>1692</v>
      </c>
      <c r="D151" s="18" t="s">
        <v>1985</v>
      </c>
      <c r="E151" s="8">
        <v>45.3</v>
      </c>
      <c r="F151" s="8">
        <v>0.01</v>
      </c>
      <c r="G151" s="8">
        <v>1.1299999999999999</v>
      </c>
      <c r="H151" s="8">
        <v>6.04</v>
      </c>
      <c r="J151" s="8">
        <v>5.4348523999999996</v>
      </c>
      <c r="K151" s="8">
        <v>0.1</v>
      </c>
      <c r="L151" s="8">
        <v>40.64</v>
      </c>
      <c r="M151" s="8">
        <v>0.86</v>
      </c>
      <c r="N151" s="8">
        <v>0.06</v>
      </c>
      <c r="O151" s="8">
        <v>0.04</v>
      </c>
      <c r="P151" s="8">
        <v>0.02</v>
      </c>
      <c r="Q151" s="8">
        <v>4.74</v>
      </c>
      <c r="R151" s="8">
        <v>93.594852399999994</v>
      </c>
      <c r="S151" s="8">
        <f t="shared" si="32"/>
        <v>93.022492672089513</v>
      </c>
      <c r="T151" s="8">
        <f t="shared" si="33"/>
        <v>1.0277380530973452</v>
      </c>
      <c r="U151" s="12"/>
      <c r="V151" s="12"/>
      <c r="W151" s="12"/>
      <c r="X151" s="12"/>
      <c r="Y151" s="12"/>
      <c r="Z151" s="12"/>
      <c r="AA151" s="12">
        <v>737</v>
      </c>
      <c r="AB151" s="12"/>
      <c r="AC151" s="12">
        <f>__TiO2*5995</f>
        <v>59.95</v>
      </c>
      <c r="AD151" s="12">
        <v>8.6999999999999993</v>
      </c>
      <c r="AE151" s="12">
        <v>37</v>
      </c>
      <c r="AF151" s="12">
        <v>2942.49</v>
      </c>
      <c r="AG151" s="12">
        <v>113</v>
      </c>
      <c r="AH151" s="12">
        <v>2200.2399999999998</v>
      </c>
      <c r="AI151" s="12">
        <v>12.6</v>
      </c>
      <c r="AJ151" s="12">
        <v>32.700000000000003</v>
      </c>
      <c r="AK151" s="12"/>
      <c r="AL151" s="12"/>
      <c r="AM151" s="12"/>
      <c r="AN151" s="12"/>
      <c r="AO151" s="12"/>
      <c r="AP151" s="12">
        <v>4.9000000000000004</v>
      </c>
      <c r="AQ151" s="12">
        <v>32.9</v>
      </c>
      <c r="AR151" s="12"/>
      <c r="AS151" s="12">
        <v>7.9</v>
      </c>
      <c r="AT151" s="12">
        <v>3.2</v>
      </c>
      <c r="AU151" s="12"/>
      <c r="AV151" s="12"/>
      <c r="AW151" s="12"/>
      <c r="AX151" s="12"/>
      <c r="AY151" s="12"/>
      <c r="AZ151" s="12"/>
      <c r="BA151" s="12"/>
      <c r="BB151" s="12"/>
      <c r="BC151" s="12"/>
      <c r="BD151" s="12"/>
      <c r="BE151" s="12"/>
      <c r="BF151" s="12"/>
      <c r="BG151" s="12">
        <v>20.9</v>
      </c>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v>1.6202702702702703</v>
      </c>
      <c r="CK151" s="12">
        <v>7.5886075949367084</v>
      </c>
      <c r="CL151" s="12"/>
      <c r="CM151" s="12"/>
      <c r="CN151" s="12">
        <v>7.0648505747126444E-2</v>
      </c>
      <c r="CO151" s="12"/>
      <c r="CP151" s="12">
        <v>6.8908045977011501</v>
      </c>
      <c r="CQ151" s="12"/>
      <c r="CR151" s="12"/>
      <c r="CS151" s="12">
        <v>1.3373495618659781</v>
      </c>
      <c r="CT151" s="12">
        <f t="shared" si="34"/>
        <v>1.1582235628534279</v>
      </c>
      <c r="CU151" s="12">
        <f t="shared" si="35"/>
        <v>6.4051476000000065</v>
      </c>
      <c r="CV151" s="12"/>
    </row>
    <row r="152" spans="1:100">
      <c r="B152" s="7" t="s">
        <v>1924</v>
      </c>
      <c r="C152" s="7" t="s">
        <v>1692</v>
      </c>
      <c r="D152" s="18" t="s">
        <v>1984</v>
      </c>
      <c r="E152" s="8">
        <v>43.47</v>
      </c>
      <c r="G152" s="8">
        <v>0.98</v>
      </c>
      <c r="H152" s="8">
        <v>6.64</v>
      </c>
      <c r="J152" s="8">
        <v>5.9747383999999997</v>
      </c>
      <c r="K152" s="8">
        <v>0.09</v>
      </c>
      <c r="L152" s="8">
        <v>42.39</v>
      </c>
      <c r="M152" s="8">
        <v>0.31</v>
      </c>
      <c r="Q152" s="8">
        <v>4.74</v>
      </c>
      <c r="R152" s="8">
        <v>93.214738400000002</v>
      </c>
      <c r="S152" s="8">
        <f t="shared" si="32"/>
        <v>92.6736131383323</v>
      </c>
      <c r="T152" s="8">
        <f t="shared" si="33"/>
        <v>0.42716734693877551</v>
      </c>
      <c r="U152" s="12"/>
      <c r="V152" s="12"/>
      <c r="W152" s="12"/>
      <c r="X152" s="12"/>
      <c r="Y152" s="12"/>
      <c r="Z152" s="12"/>
      <c r="AA152" s="12"/>
      <c r="AB152" s="12"/>
      <c r="AC152" s="12"/>
      <c r="AD152" s="12">
        <v>6.1</v>
      </c>
      <c r="AE152" s="12">
        <v>23.6</v>
      </c>
      <c r="AF152" s="12">
        <v>2737.2</v>
      </c>
      <c r="AG152" s="12">
        <v>102</v>
      </c>
      <c r="AH152" s="12">
        <v>2200.2399999999998</v>
      </c>
      <c r="AI152" s="12"/>
      <c r="AJ152" s="12">
        <v>34.9</v>
      </c>
      <c r="AK152" s="12"/>
      <c r="AL152" s="12"/>
      <c r="AM152" s="12"/>
      <c r="AN152" s="12"/>
      <c r="AO152" s="12"/>
      <c r="AP152" s="12"/>
      <c r="AQ152" s="12">
        <v>6.5</v>
      </c>
      <c r="AR152" s="12"/>
      <c r="AS152" s="12"/>
      <c r="AT152" s="12"/>
      <c r="AU152" s="12"/>
      <c r="AV152" s="12"/>
      <c r="AW152" s="12"/>
      <c r="AX152" s="12"/>
      <c r="AY152" s="12"/>
      <c r="AZ152" s="12"/>
      <c r="BA152" s="12"/>
      <c r="BB152" s="12"/>
      <c r="BC152" s="12"/>
      <c r="BD152" s="12"/>
      <c r="BE152" s="12"/>
      <c r="BF152" s="12"/>
      <c r="BG152" s="12">
        <v>8.6</v>
      </c>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v>3.6320819672131154E-2</v>
      </c>
      <c r="CO152" s="12"/>
      <c r="CP152" s="12"/>
      <c r="CQ152" s="12"/>
      <c r="CR152" s="12"/>
      <c r="CS152" s="12">
        <v>1.2440461040613751</v>
      </c>
      <c r="CT152" s="12">
        <f t="shared" si="34"/>
        <v>1.2589563568876032</v>
      </c>
      <c r="CU152" s="12">
        <f t="shared" si="35"/>
        <v>6.7852615999999983</v>
      </c>
      <c r="CV152" s="12"/>
    </row>
    <row r="153" spans="1:100">
      <c r="B153" s="7" t="s">
        <v>1924</v>
      </c>
      <c r="C153" s="7" t="s">
        <v>1692</v>
      </c>
      <c r="D153" s="18" t="s">
        <v>1983</v>
      </c>
      <c r="E153" s="8">
        <v>43.45</v>
      </c>
      <c r="F153" s="8">
        <v>0.01</v>
      </c>
      <c r="G153" s="8">
        <v>0.77</v>
      </c>
      <c r="H153" s="8">
        <v>6.78</v>
      </c>
      <c r="J153" s="8">
        <v>6.1007118</v>
      </c>
      <c r="K153" s="8">
        <v>0.11</v>
      </c>
      <c r="L153" s="8">
        <v>44.67</v>
      </c>
      <c r="M153" s="8">
        <v>0.49</v>
      </c>
      <c r="N153" s="8">
        <v>0.01</v>
      </c>
      <c r="O153" s="8">
        <v>0.02</v>
      </c>
      <c r="P153" s="8">
        <v>0.03</v>
      </c>
      <c r="Q153" s="8">
        <v>4</v>
      </c>
      <c r="R153" s="8">
        <v>95.660711800000001</v>
      </c>
      <c r="S153" s="8">
        <f t="shared" si="32"/>
        <v>92.884794390155704</v>
      </c>
      <c r="T153" s="8">
        <f t="shared" si="33"/>
        <v>0.85934545454545463</v>
      </c>
      <c r="U153" s="12"/>
      <c r="V153" s="12"/>
      <c r="W153" s="12"/>
      <c r="X153" s="12"/>
      <c r="Y153" s="12"/>
      <c r="Z153" s="12"/>
      <c r="AA153" s="12">
        <v>343</v>
      </c>
      <c r="AB153" s="12"/>
      <c r="AC153" s="12">
        <f t="shared" ref="AC153:AC168" si="36">__TiO2*5995</f>
        <v>59.95</v>
      </c>
      <c r="AD153" s="12">
        <v>5.8</v>
      </c>
      <c r="AE153" s="12">
        <v>20.9</v>
      </c>
      <c r="AF153" s="12">
        <v>1847.61</v>
      </c>
      <c r="AG153" s="12">
        <v>120</v>
      </c>
      <c r="AH153" s="12">
        <v>2514.56</v>
      </c>
      <c r="AI153" s="12"/>
      <c r="AJ153" s="12">
        <v>38.1</v>
      </c>
      <c r="AK153" s="12"/>
      <c r="AL153" s="12"/>
      <c r="AM153" s="12"/>
      <c r="AN153" s="12"/>
      <c r="AO153" s="12"/>
      <c r="AP153" s="12">
        <v>0.8</v>
      </c>
      <c r="AQ153" s="12">
        <v>18.5</v>
      </c>
      <c r="AR153" s="12"/>
      <c r="AS153" s="12">
        <v>6</v>
      </c>
      <c r="AT153" s="12">
        <v>3.4</v>
      </c>
      <c r="AU153" s="12"/>
      <c r="AV153" s="12"/>
      <c r="AW153" s="12"/>
      <c r="AX153" s="12"/>
      <c r="AY153" s="12"/>
      <c r="AZ153" s="12"/>
      <c r="BA153" s="12"/>
      <c r="BB153" s="12"/>
      <c r="BC153" s="12"/>
      <c r="BD153" s="12"/>
      <c r="BE153" s="12"/>
      <c r="BF153" s="12"/>
      <c r="BG153" s="12">
        <v>14.5</v>
      </c>
      <c r="BH153" s="12"/>
      <c r="BI153" s="12"/>
      <c r="BJ153" s="12"/>
      <c r="BK153" s="12">
        <v>2.157</v>
      </c>
      <c r="BL153" s="12">
        <v>0.35799999999999998</v>
      </c>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v>2.8684210526315792</v>
      </c>
      <c r="CK153" s="12">
        <v>9.9916666666666671</v>
      </c>
      <c r="CL153" s="12"/>
      <c r="CM153" s="12">
        <v>8.5767269355586464</v>
      </c>
      <c r="CN153" s="12">
        <v>6.0379827586206899E-2</v>
      </c>
      <c r="CO153" s="12"/>
      <c r="CP153" s="12">
        <v>10.336206896551724</v>
      </c>
      <c r="CQ153" s="12">
        <v>16.759776536312849</v>
      </c>
      <c r="CR153" s="12"/>
      <c r="CS153" s="12">
        <v>0.73476473021124977</v>
      </c>
      <c r="CT153" s="12">
        <f t="shared" si="34"/>
        <v>1.327281589411542</v>
      </c>
      <c r="CU153" s="12">
        <f t="shared" si="35"/>
        <v>4.3392881999999986</v>
      </c>
      <c r="CV153" s="12"/>
    </row>
    <row r="154" spans="1:100">
      <c r="B154" s="7" t="s">
        <v>1924</v>
      </c>
      <c r="C154" s="7" t="s">
        <v>1692</v>
      </c>
      <c r="D154" s="18" t="s">
        <v>1982</v>
      </c>
      <c r="E154" s="8">
        <v>45.01</v>
      </c>
      <c r="F154" s="8">
        <v>0.25</v>
      </c>
      <c r="G154" s="8">
        <v>1.96</v>
      </c>
      <c r="H154" s="8">
        <v>5.9</v>
      </c>
      <c r="J154" s="8">
        <v>5.3088790000000001</v>
      </c>
      <c r="K154" s="8">
        <v>0.09</v>
      </c>
      <c r="L154" s="8">
        <v>34.409999999999997</v>
      </c>
      <c r="M154" s="8">
        <v>5.97</v>
      </c>
      <c r="N154" s="8">
        <v>0.46</v>
      </c>
      <c r="O154" s="8">
        <v>0.6</v>
      </c>
      <c r="P154" s="8">
        <v>0.03</v>
      </c>
      <c r="Q154" s="8">
        <v>4.5</v>
      </c>
      <c r="R154" s="8">
        <v>94.088878999999991</v>
      </c>
      <c r="S154" s="8">
        <f t="shared" si="32"/>
        <v>92.035613295012553</v>
      </c>
      <c r="T154" s="8">
        <f t="shared" si="33"/>
        <v>4.1132081632653064</v>
      </c>
      <c r="U154" s="12"/>
      <c r="V154" s="12"/>
      <c r="W154" s="12"/>
      <c r="X154" s="12"/>
      <c r="Y154" s="12"/>
      <c r="Z154" s="12"/>
      <c r="AA154" s="12"/>
      <c r="AB154" s="12"/>
      <c r="AC154" s="12">
        <f t="shared" si="36"/>
        <v>1498.75</v>
      </c>
      <c r="AD154" s="12">
        <v>16.600000000000001</v>
      </c>
      <c r="AE154" s="12">
        <v>106</v>
      </c>
      <c r="AF154" s="12">
        <v>7116.72</v>
      </c>
      <c r="AG154" s="12">
        <v>80.400000000000006</v>
      </c>
      <c r="AH154" s="12">
        <v>1571.6</v>
      </c>
      <c r="AI154" s="12">
        <v>8.1</v>
      </c>
      <c r="AJ154" s="12">
        <v>32.799999999999997</v>
      </c>
      <c r="AK154" s="12"/>
      <c r="AL154" s="12"/>
      <c r="AM154" s="12"/>
      <c r="AN154" s="12"/>
      <c r="AO154" s="12"/>
      <c r="AP154" s="12">
        <v>37.799999999999997</v>
      </c>
      <c r="AQ154" s="12">
        <v>92.2</v>
      </c>
      <c r="AR154" s="12">
        <v>3.5</v>
      </c>
      <c r="AS154" s="12">
        <v>34.200000000000003</v>
      </c>
      <c r="AT154" s="12">
        <v>5.7</v>
      </c>
      <c r="AU154" s="12"/>
      <c r="AV154" s="12"/>
      <c r="AW154" s="12"/>
      <c r="AX154" s="12"/>
      <c r="AY154" s="12"/>
      <c r="AZ154" s="12"/>
      <c r="BA154" s="12"/>
      <c r="BB154" s="12"/>
      <c r="BC154" s="12"/>
      <c r="BD154" s="12"/>
      <c r="BE154" s="12"/>
      <c r="BF154" s="12"/>
      <c r="BG154" s="12">
        <v>51.3</v>
      </c>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v>14.139150943396226</v>
      </c>
      <c r="CK154" s="12">
        <v>43.823099415204673</v>
      </c>
      <c r="CL154" s="12"/>
      <c r="CM154" s="12"/>
      <c r="CN154" s="12">
        <v>0.25703367469879512</v>
      </c>
      <c r="CO154" s="12"/>
      <c r="CP154" s="12">
        <v>90.286144578313241</v>
      </c>
      <c r="CQ154" s="12"/>
      <c r="CR154" s="12"/>
      <c r="CS154" s="12">
        <v>4.5283278187834055</v>
      </c>
      <c r="CT154" s="12">
        <f t="shared" si="34"/>
        <v>0.9869895588271097</v>
      </c>
      <c r="CU154" s="12">
        <f t="shared" si="35"/>
        <v>5.9111210000000227</v>
      </c>
      <c r="CV154" s="12"/>
    </row>
    <row r="155" spans="1:100">
      <c r="B155" s="7" t="s">
        <v>1924</v>
      </c>
      <c r="C155" s="7" t="s">
        <v>1692</v>
      </c>
      <c r="D155" s="18" t="s">
        <v>1981</v>
      </c>
      <c r="E155" s="8">
        <v>38.770000000000003</v>
      </c>
      <c r="F155" s="8">
        <v>0.15</v>
      </c>
      <c r="G155" s="8">
        <v>0.73</v>
      </c>
      <c r="H155" s="8">
        <v>6.96</v>
      </c>
      <c r="J155" s="8">
        <v>6.2626776</v>
      </c>
      <c r="K155" s="8">
        <v>0.09</v>
      </c>
      <c r="L155" s="8">
        <v>44.48</v>
      </c>
      <c r="M155" s="8">
        <v>0.66</v>
      </c>
      <c r="O155" s="8">
        <v>0.25</v>
      </c>
      <c r="Q155" s="8">
        <v>8</v>
      </c>
      <c r="R155" s="8">
        <v>91.392677599999999</v>
      </c>
      <c r="S155" s="8">
        <f t="shared" si="32"/>
        <v>92.680804539710081</v>
      </c>
      <c r="T155" s="8">
        <f t="shared" si="33"/>
        <v>1.2209095890410959</v>
      </c>
      <c r="U155" s="12"/>
      <c r="V155" s="12"/>
      <c r="W155" s="12"/>
      <c r="X155" s="12"/>
      <c r="Y155" s="12"/>
      <c r="Z155" s="12"/>
      <c r="AA155" s="12"/>
      <c r="AB155" s="12"/>
      <c r="AC155" s="12">
        <f t="shared" si="36"/>
        <v>899.25</v>
      </c>
      <c r="AD155" s="12">
        <v>3.4</v>
      </c>
      <c r="AE155" s="12">
        <v>26.2</v>
      </c>
      <c r="AF155" s="12">
        <v>2600.34</v>
      </c>
      <c r="AG155" s="12">
        <v>103</v>
      </c>
      <c r="AH155" s="12">
        <v>2121.66</v>
      </c>
      <c r="AI155" s="12">
        <v>5.6</v>
      </c>
      <c r="AJ155" s="12">
        <v>39.700000000000003</v>
      </c>
      <c r="AK155" s="12"/>
      <c r="AL155" s="12"/>
      <c r="AM155" s="12"/>
      <c r="AN155" s="12"/>
      <c r="AO155" s="12"/>
      <c r="AP155" s="12">
        <v>20.6</v>
      </c>
      <c r="AQ155" s="12">
        <v>23.7</v>
      </c>
      <c r="AR155" s="12"/>
      <c r="AS155" s="12">
        <v>7.8</v>
      </c>
      <c r="AT155" s="12">
        <v>5.9</v>
      </c>
      <c r="AU155" s="12"/>
      <c r="AV155" s="12"/>
      <c r="AW155" s="12"/>
      <c r="AX155" s="12"/>
      <c r="AY155" s="12"/>
      <c r="AZ155" s="12"/>
      <c r="BA155" s="12"/>
      <c r="BB155" s="12"/>
      <c r="BC155" s="12"/>
      <c r="BD155" s="12"/>
      <c r="BE155" s="12"/>
      <c r="BF155" s="12"/>
      <c r="BG155" s="12">
        <v>18.2</v>
      </c>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v>34.322519083969468</v>
      </c>
      <c r="CK155" s="12">
        <v>115.28846153846155</v>
      </c>
      <c r="CL155" s="12"/>
      <c r="CM155" s="12"/>
      <c r="CN155" s="12">
        <v>0.13873588235294118</v>
      </c>
      <c r="CO155" s="12"/>
      <c r="CP155" s="12">
        <v>264.48529411764707</v>
      </c>
      <c r="CQ155" s="12"/>
      <c r="CR155" s="12"/>
      <c r="CS155" s="12">
        <v>1.2256157914086139</v>
      </c>
      <c r="CT155" s="12">
        <f t="shared" si="34"/>
        <v>1.4811733051611009</v>
      </c>
      <c r="CU155" s="12">
        <f t="shared" si="35"/>
        <v>8.6073224000000153</v>
      </c>
      <c r="CV155" s="12"/>
    </row>
    <row r="156" spans="1:100">
      <c r="B156" s="7" t="s">
        <v>1924</v>
      </c>
      <c r="C156" s="7" t="s">
        <v>1692</v>
      </c>
      <c r="D156" s="18" t="s">
        <v>1980</v>
      </c>
      <c r="E156" s="8">
        <v>44.23</v>
      </c>
      <c r="F156" s="8">
        <v>0.08</v>
      </c>
      <c r="G156" s="8">
        <v>2.4700000000000002</v>
      </c>
      <c r="H156" s="8">
        <v>6.45</v>
      </c>
      <c r="J156" s="8">
        <v>5.8037745000000003</v>
      </c>
      <c r="K156" s="8">
        <v>0.14000000000000001</v>
      </c>
      <c r="L156" s="8">
        <v>38.61</v>
      </c>
      <c r="M156" s="8">
        <v>1.81</v>
      </c>
      <c r="N156" s="8">
        <v>0.26</v>
      </c>
      <c r="O156" s="8">
        <v>0.55000000000000004</v>
      </c>
      <c r="P156" s="8">
        <v>0.05</v>
      </c>
      <c r="Q156" s="8">
        <v>2.76</v>
      </c>
      <c r="R156" s="8">
        <v>94.003774499999992</v>
      </c>
      <c r="S156" s="8">
        <f t="shared" si="32"/>
        <v>92.224384653824785</v>
      </c>
      <c r="T156" s="8">
        <f t="shared" si="33"/>
        <v>0.98956437246963558</v>
      </c>
      <c r="U156" s="12"/>
      <c r="V156" s="12"/>
      <c r="W156" s="12"/>
      <c r="X156" s="12"/>
      <c r="Y156" s="12"/>
      <c r="Z156" s="12"/>
      <c r="AA156" s="12">
        <v>164</v>
      </c>
      <c r="AB156" s="12"/>
      <c r="AC156" s="12">
        <f t="shared" si="36"/>
        <v>479.6</v>
      </c>
      <c r="AD156" s="12">
        <v>11.5</v>
      </c>
      <c r="AE156" s="12">
        <v>35.200000000000003</v>
      </c>
      <c r="AF156" s="12">
        <v>2463.48</v>
      </c>
      <c r="AG156" s="12">
        <v>99.2</v>
      </c>
      <c r="AH156" s="12">
        <v>1728.76</v>
      </c>
      <c r="AI156" s="12">
        <v>3.7</v>
      </c>
      <c r="AJ156" s="12">
        <v>31.7</v>
      </c>
      <c r="AK156" s="12"/>
      <c r="AL156" s="12"/>
      <c r="AM156" s="12"/>
      <c r="AN156" s="12"/>
      <c r="AO156" s="12"/>
      <c r="AP156" s="12">
        <v>17.399999999999999</v>
      </c>
      <c r="AQ156" s="12">
        <v>166</v>
      </c>
      <c r="AR156" s="12"/>
      <c r="AS156" s="12">
        <v>20.7</v>
      </c>
      <c r="AT156" s="12">
        <v>6.8</v>
      </c>
      <c r="AU156" s="12"/>
      <c r="AV156" s="12"/>
      <c r="AW156" s="12"/>
      <c r="AX156" s="12"/>
      <c r="AY156" s="12"/>
      <c r="AZ156" s="12"/>
      <c r="BA156" s="12"/>
      <c r="BB156" s="12"/>
      <c r="BC156" s="12"/>
      <c r="BD156" s="12"/>
      <c r="BE156" s="12"/>
      <c r="BF156" s="12"/>
      <c r="BG156" s="12">
        <v>480</v>
      </c>
      <c r="BH156" s="12">
        <v>12.1</v>
      </c>
      <c r="BI156" s="12">
        <v>19.7</v>
      </c>
      <c r="BJ156" s="12"/>
      <c r="BK156" s="12">
        <v>9.8699999999999992</v>
      </c>
      <c r="BL156" s="12">
        <v>1.34</v>
      </c>
      <c r="BM156" s="12">
        <v>0.35499999999999998</v>
      </c>
      <c r="BN156" s="12">
        <v>0.85199999999999998</v>
      </c>
      <c r="BO156" s="12"/>
      <c r="BP156" s="12">
        <v>0.52100000000000002</v>
      </c>
      <c r="BQ156" s="12"/>
      <c r="BR156" s="12">
        <v>0.22700000000000001</v>
      </c>
      <c r="BS156" s="12"/>
      <c r="BT156" s="12">
        <v>0.216</v>
      </c>
      <c r="BU156" s="12"/>
      <c r="BV156" s="12"/>
      <c r="BW156" s="12"/>
      <c r="BX156" s="12"/>
      <c r="BY156" s="12"/>
      <c r="BZ156" s="12"/>
      <c r="CA156" s="12"/>
      <c r="CB156" s="12"/>
      <c r="CC156" s="12"/>
      <c r="CD156" s="12"/>
      <c r="CE156" s="12"/>
      <c r="CF156" s="12"/>
      <c r="CG156" s="12"/>
      <c r="CH156" s="12"/>
      <c r="CI156" s="12"/>
      <c r="CJ156" s="12">
        <v>13.625</v>
      </c>
      <c r="CK156" s="12">
        <v>23.169082125603868</v>
      </c>
      <c r="CL156" s="12">
        <v>1350.9859154929579</v>
      </c>
      <c r="CM156" s="12">
        <v>16.818642350557244</v>
      </c>
      <c r="CN156" s="12">
        <v>0.1124875652173913</v>
      </c>
      <c r="CO156" s="12"/>
      <c r="CP156" s="12">
        <v>41.704347826086959</v>
      </c>
      <c r="CQ156" s="12">
        <v>15.44776119402985</v>
      </c>
      <c r="CR156" s="12"/>
      <c r="CS156" s="12">
        <v>1.4249982646521206</v>
      </c>
      <c r="CT156" s="12">
        <f t="shared" si="34"/>
        <v>1.1269892175164691</v>
      </c>
      <c r="CU156" s="12">
        <f t="shared" si="35"/>
        <v>5.9962254999999942</v>
      </c>
      <c r="CV156" s="12"/>
    </row>
    <row r="157" spans="1:100">
      <c r="B157" s="7" t="s">
        <v>1924</v>
      </c>
      <c r="C157" s="7" t="s">
        <v>1692</v>
      </c>
      <c r="D157" s="18" t="s">
        <v>1979</v>
      </c>
      <c r="E157" s="8">
        <v>47.46</v>
      </c>
      <c r="F157" s="8">
        <v>0.05</v>
      </c>
      <c r="G157" s="8">
        <v>1.89</v>
      </c>
      <c r="H157" s="8">
        <v>8.24</v>
      </c>
      <c r="J157" s="8">
        <v>7.4144344000000002</v>
      </c>
      <c r="K157" s="8">
        <v>0.18</v>
      </c>
      <c r="L157" s="8">
        <v>35.799999999999997</v>
      </c>
      <c r="M157" s="8">
        <v>1.77</v>
      </c>
      <c r="N157" s="8">
        <v>0.24</v>
      </c>
      <c r="O157" s="8">
        <v>0.13</v>
      </c>
      <c r="Q157" s="8">
        <v>1.18</v>
      </c>
      <c r="R157" s="8">
        <v>94.934434400000001</v>
      </c>
      <c r="S157" s="8">
        <f t="shared" si="32"/>
        <v>89.592531992515163</v>
      </c>
      <c r="T157" s="8">
        <f t="shared" si="33"/>
        <v>1.2646603174603175</v>
      </c>
      <c r="U157" s="12"/>
      <c r="V157" s="12"/>
      <c r="W157" s="12"/>
      <c r="X157" s="12"/>
      <c r="Y157" s="12"/>
      <c r="Z157" s="12"/>
      <c r="AA157" s="12">
        <v>81</v>
      </c>
      <c r="AB157" s="12"/>
      <c r="AC157" s="12">
        <f t="shared" si="36"/>
        <v>299.75</v>
      </c>
      <c r="AD157" s="12">
        <v>13.7</v>
      </c>
      <c r="AE157" s="12">
        <v>42</v>
      </c>
      <c r="AF157" s="12">
        <v>5200.68</v>
      </c>
      <c r="AG157" s="12">
        <v>108</v>
      </c>
      <c r="AH157" s="12">
        <v>1885.92</v>
      </c>
      <c r="AI157" s="12">
        <v>6.4</v>
      </c>
      <c r="AJ157" s="12">
        <v>42.3</v>
      </c>
      <c r="AK157" s="12"/>
      <c r="AL157" s="12"/>
      <c r="AM157" s="12"/>
      <c r="AN157" s="12"/>
      <c r="AO157" s="12"/>
      <c r="AP157" s="12">
        <v>4.4000000000000004</v>
      </c>
      <c r="AQ157" s="12">
        <v>105</v>
      </c>
      <c r="AR157" s="12">
        <v>2.6</v>
      </c>
      <c r="AS157" s="12">
        <v>16.7</v>
      </c>
      <c r="AT157" s="12">
        <v>4.8</v>
      </c>
      <c r="AU157" s="12"/>
      <c r="AV157" s="12"/>
      <c r="AW157" s="12"/>
      <c r="AX157" s="12"/>
      <c r="AY157" s="12"/>
      <c r="AZ157" s="12"/>
      <c r="BA157" s="12"/>
      <c r="BB157" s="12"/>
      <c r="BC157" s="12"/>
      <c r="BD157" s="12"/>
      <c r="BE157" s="12"/>
      <c r="BF157" s="12"/>
      <c r="BG157" s="12">
        <v>85.1</v>
      </c>
      <c r="BH157" s="12"/>
      <c r="BI157" s="12"/>
      <c r="BJ157" s="12"/>
      <c r="BK157" s="12">
        <v>9.1289999999999996</v>
      </c>
      <c r="BL157" s="12">
        <v>1.3440000000000001</v>
      </c>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v>7.1369047619047619</v>
      </c>
      <c r="CK157" s="12">
        <v>17.949101796407188</v>
      </c>
      <c r="CL157" s="12"/>
      <c r="CM157" s="12">
        <v>11.501807426881367</v>
      </c>
      <c r="CN157" s="12">
        <v>9.2337153284671541E-2</v>
      </c>
      <c r="CO157" s="12"/>
      <c r="CP157" s="12">
        <v>21.879562043795623</v>
      </c>
      <c r="CQ157" s="12">
        <v>12.425595238095237</v>
      </c>
      <c r="CR157" s="12"/>
      <c r="CS157" s="12">
        <v>2.7576355306693818</v>
      </c>
      <c r="CT157" s="12">
        <f t="shared" si="34"/>
        <v>0.97385027550236969</v>
      </c>
      <c r="CU157" s="12">
        <f t="shared" si="35"/>
        <v>5.0655656000000135</v>
      </c>
      <c r="CV157" s="12"/>
    </row>
    <row r="158" spans="1:100">
      <c r="B158" s="7" t="s">
        <v>1924</v>
      </c>
      <c r="C158" s="7" t="s">
        <v>1692</v>
      </c>
      <c r="D158" s="18" t="s">
        <v>1978</v>
      </c>
      <c r="E158" s="8">
        <v>46.07</v>
      </c>
      <c r="F158" s="8">
        <v>0.11</v>
      </c>
      <c r="G158" s="8">
        <v>1.1100000000000001</v>
      </c>
      <c r="H158" s="8">
        <v>6.25</v>
      </c>
      <c r="J158" s="8">
        <v>5.6238124999999997</v>
      </c>
      <c r="K158" s="8">
        <v>0.1</v>
      </c>
      <c r="L158" s="8">
        <v>41.23</v>
      </c>
      <c r="M158" s="8">
        <v>0.83</v>
      </c>
      <c r="N158" s="8">
        <v>0.24</v>
      </c>
      <c r="O158" s="8">
        <v>0.99</v>
      </c>
      <c r="P158" s="8">
        <v>0.06</v>
      </c>
      <c r="Q158" s="8">
        <v>2.2200000000000002</v>
      </c>
      <c r="R158" s="8">
        <v>96.363812499999995</v>
      </c>
      <c r="S158" s="8">
        <f t="shared" si="32"/>
        <v>92.893114847880838</v>
      </c>
      <c r="T158" s="8">
        <f t="shared" si="33"/>
        <v>1.0097585585585585</v>
      </c>
      <c r="U158" s="12"/>
      <c r="V158" s="12"/>
      <c r="W158" s="12"/>
      <c r="X158" s="12"/>
      <c r="Y158" s="12"/>
      <c r="Z158" s="12"/>
      <c r="AA158" s="12">
        <v>1385</v>
      </c>
      <c r="AB158" s="12"/>
      <c r="AC158" s="12">
        <f t="shared" si="36"/>
        <v>659.45</v>
      </c>
      <c r="AD158" s="12">
        <v>4.5999999999999996</v>
      </c>
      <c r="AE158" s="12">
        <v>28.6</v>
      </c>
      <c r="AF158" s="12">
        <v>2668.77</v>
      </c>
      <c r="AG158" s="12">
        <v>105</v>
      </c>
      <c r="AH158" s="12">
        <v>2121.66</v>
      </c>
      <c r="AI158" s="12"/>
      <c r="AJ158" s="12">
        <v>38</v>
      </c>
      <c r="AK158" s="12"/>
      <c r="AL158" s="12"/>
      <c r="AM158" s="12"/>
      <c r="AN158" s="12"/>
      <c r="AO158" s="12"/>
      <c r="AP158" s="12">
        <v>38</v>
      </c>
      <c r="AQ158" s="12">
        <v>96.5</v>
      </c>
      <c r="AR158" s="12"/>
      <c r="AS158" s="12">
        <v>11.6</v>
      </c>
      <c r="AT158" s="12">
        <v>3.7</v>
      </c>
      <c r="AU158" s="12"/>
      <c r="AV158" s="12"/>
      <c r="AW158" s="12"/>
      <c r="AX158" s="12"/>
      <c r="AY158" s="12"/>
      <c r="AZ158" s="12"/>
      <c r="BA158" s="12"/>
      <c r="BB158" s="12"/>
      <c r="BC158" s="12"/>
      <c r="BD158" s="12"/>
      <c r="BE158" s="12"/>
      <c r="BF158" s="12"/>
      <c r="BG158" s="12">
        <v>196</v>
      </c>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v>23.057692307692307</v>
      </c>
      <c r="CK158" s="12">
        <v>56.849137931034491</v>
      </c>
      <c r="CL158" s="12"/>
      <c r="CM158" s="12"/>
      <c r="CN158" s="12">
        <v>0.12895673913043479</v>
      </c>
      <c r="CO158" s="12"/>
      <c r="CP158" s="12">
        <v>143.35869565217394</v>
      </c>
      <c r="CQ158" s="12"/>
      <c r="CR158" s="12"/>
      <c r="CS158" s="12">
        <v>1.2578688385509458</v>
      </c>
      <c r="CT158" s="12">
        <f t="shared" si="34"/>
        <v>1.1553990902393914</v>
      </c>
      <c r="CU158" s="12">
        <f t="shared" si="35"/>
        <v>3.6361875000000197</v>
      </c>
      <c r="CV158" s="12"/>
    </row>
    <row r="159" spans="1:100">
      <c r="B159" s="7" t="s">
        <v>1924</v>
      </c>
      <c r="C159" s="7" t="s">
        <v>1692</v>
      </c>
      <c r="D159" s="18" t="s">
        <v>1977</v>
      </c>
      <c r="E159" s="8">
        <v>44.32</v>
      </c>
      <c r="F159" s="8">
        <v>0.19</v>
      </c>
      <c r="G159" s="8">
        <v>1.26</v>
      </c>
      <c r="H159" s="8">
        <v>6.74</v>
      </c>
      <c r="J159" s="8">
        <v>6.0647194000000004</v>
      </c>
      <c r="K159" s="8">
        <v>0.11</v>
      </c>
      <c r="L159" s="8">
        <v>41.37</v>
      </c>
      <c r="M159" s="8">
        <v>0.6</v>
      </c>
      <c r="O159" s="8">
        <v>1.2</v>
      </c>
      <c r="Q159" s="8">
        <v>4.7300000000000004</v>
      </c>
      <c r="R159" s="8">
        <v>95.114719399999998</v>
      </c>
      <c r="S159" s="8">
        <f t="shared" si="32"/>
        <v>92.402233642276101</v>
      </c>
      <c r="T159" s="8">
        <f t="shared" si="33"/>
        <v>0.64304761904761898</v>
      </c>
      <c r="U159" s="12"/>
      <c r="V159" s="12"/>
      <c r="W159" s="12"/>
      <c r="X159" s="12"/>
      <c r="Y159" s="12"/>
      <c r="Z159" s="12"/>
      <c r="AA159" s="12"/>
      <c r="AB159" s="12"/>
      <c r="AC159" s="12">
        <f t="shared" si="36"/>
        <v>1139.05</v>
      </c>
      <c r="AD159" s="12">
        <v>5.3</v>
      </c>
      <c r="AE159" s="12">
        <v>27.6</v>
      </c>
      <c r="AF159" s="12">
        <v>2668.77</v>
      </c>
      <c r="AG159" s="12">
        <v>94.7</v>
      </c>
      <c r="AH159" s="12">
        <v>2043.08</v>
      </c>
      <c r="AI159" s="12"/>
      <c r="AJ159" s="12">
        <v>43.4</v>
      </c>
      <c r="AK159" s="12"/>
      <c r="AL159" s="12"/>
      <c r="AM159" s="12"/>
      <c r="AN159" s="12"/>
      <c r="AO159" s="12"/>
      <c r="AP159" s="12">
        <v>42.4</v>
      </c>
      <c r="AQ159" s="12">
        <v>38.799999999999997</v>
      </c>
      <c r="AR159" s="12"/>
      <c r="AS159" s="12">
        <v>56.6</v>
      </c>
      <c r="AT159" s="12">
        <v>5.0999999999999996</v>
      </c>
      <c r="AU159" s="12"/>
      <c r="AV159" s="12"/>
      <c r="AW159" s="12"/>
      <c r="AX159" s="12"/>
      <c r="AY159" s="12"/>
      <c r="AZ159" s="12"/>
      <c r="BA159" s="12"/>
      <c r="BB159" s="12"/>
      <c r="BC159" s="12"/>
      <c r="BD159" s="12"/>
      <c r="BE159" s="12"/>
      <c r="BF159" s="12"/>
      <c r="BG159" s="12">
        <v>107</v>
      </c>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v>41.269927536231883</v>
      </c>
      <c r="CK159" s="12">
        <v>20.124558303886925</v>
      </c>
      <c r="CL159" s="12"/>
      <c r="CM159" s="12"/>
      <c r="CN159" s="12">
        <v>8.0909433962264146E-2</v>
      </c>
      <c r="CO159" s="12"/>
      <c r="CP159" s="12">
        <v>214.91509433962264</v>
      </c>
      <c r="CQ159" s="12"/>
      <c r="CR159" s="12"/>
      <c r="CS159" s="12">
        <v>1.3062484092644437</v>
      </c>
      <c r="CT159" s="12">
        <f t="shared" si="34"/>
        <v>1.2050988384986523</v>
      </c>
      <c r="CU159" s="12">
        <f t="shared" si="35"/>
        <v>4.8852806000000015</v>
      </c>
      <c r="CV159" s="12"/>
    </row>
    <row r="160" spans="1:100">
      <c r="B160" s="7" t="s">
        <v>1924</v>
      </c>
      <c r="C160" s="7" t="s">
        <v>1692</v>
      </c>
      <c r="D160" s="18" t="s">
        <v>1976</v>
      </c>
      <c r="E160" s="8">
        <v>40.83</v>
      </c>
      <c r="F160" s="8">
        <v>0.19</v>
      </c>
      <c r="G160" s="8">
        <v>0.97</v>
      </c>
      <c r="H160" s="8">
        <v>6.47</v>
      </c>
      <c r="J160" s="8">
        <v>5.8217707000000001</v>
      </c>
      <c r="K160" s="8">
        <v>0.09</v>
      </c>
      <c r="L160" s="8">
        <v>40.31</v>
      </c>
      <c r="M160" s="8">
        <v>3.4</v>
      </c>
      <c r="N160" s="8">
        <v>0.24</v>
      </c>
      <c r="O160" s="8">
        <v>0.44</v>
      </c>
      <c r="P160" s="8">
        <v>0.04</v>
      </c>
      <c r="Q160" s="8">
        <v>6.91</v>
      </c>
      <c r="R160" s="8">
        <v>92.331770699999993</v>
      </c>
      <c r="S160" s="8">
        <f t="shared" si="32"/>
        <v>92.506370558403958</v>
      </c>
      <c r="T160" s="8">
        <f t="shared" si="33"/>
        <v>4.7333608247422685</v>
      </c>
      <c r="U160" s="12"/>
      <c r="V160" s="12"/>
      <c r="W160" s="12"/>
      <c r="X160" s="12"/>
      <c r="Y160" s="12"/>
      <c r="Z160" s="12"/>
      <c r="AA160" s="12"/>
      <c r="AB160" s="12"/>
      <c r="AC160" s="12">
        <f t="shared" si="36"/>
        <v>1139.05</v>
      </c>
      <c r="AD160" s="12">
        <v>6.3</v>
      </c>
      <c r="AE160" s="12">
        <v>56.2</v>
      </c>
      <c r="AF160" s="12">
        <v>4105.8</v>
      </c>
      <c r="AG160" s="12">
        <v>95.8</v>
      </c>
      <c r="AH160" s="12">
        <v>2043.08</v>
      </c>
      <c r="AI160" s="12"/>
      <c r="AJ160" s="12">
        <v>37.700000000000003</v>
      </c>
      <c r="AK160" s="12"/>
      <c r="AL160" s="12"/>
      <c r="AM160" s="12"/>
      <c r="AN160" s="12"/>
      <c r="AO160" s="12"/>
      <c r="AP160" s="12">
        <v>36.1</v>
      </c>
      <c r="AQ160" s="12">
        <v>57.2</v>
      </c>
      <c r="AR160" s="12"/>
      <c r="AS160" s="12">
        <v>17.899999999999999</v>
      </c>
      <c r="AT160" s="12">
        <v>4.7</v>
      </c>
      <c r="AU160" s="12"/>
      <c r="AV160" s="12"/>
      <c r="AW160" s="12"/>
      <c r="AX160" s="12"/>
      <c r="AY160" s="12"/>
      <c r="AZ160" s="12"/>
      <c r="BA160" s="12"/>
      <c r="BB160" s="12"/>
      <c r="BC160" s="12"/>
      <c r="BD160" s="12"/>
      <c r="BE160" s="12"/>
      <c r="BF160" s="12"/>
      <c r="BG160" s="12">
        <v>30.5</v>
      </c>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v>20.267793594306049</v>
      </c>
      <c r="CK160" s="12">
        <v>63.634078212290504</v>
      </c>
      <c r="CL160" s="12"/>
      <c r="CM160" s="12"/>
      <c r="CN160" s="12">
        <v>0.38571111111111112</v>
      </c>
      <c r="CO160" s="12"/>
      <c r="CP160" s="12">
        <v>180.80158730158729</v>
      </c>
      <c r="CQ160" s="12"/>
      <c r="CR160" s="12"/>
      <c r="CS160" s="12">
        <v>2.0096129373299134</v>
      </c>
      <c r="CT160" s="12">
        <f t="shared" si="34"/>
        <v>1.2745894426522939</v>
      </c>
      <c r="CU160" s="12">
        <f t="shared" si="35"/>
        <v>7.668229299999993</v>
      </c>
      <c r="CV160" s="12"/>
    </row>
    <row r="161" spans="1:100">
      <c r="B161" s="7" t="s">
        <v>1924</v>
      </c>
      <c r="C161" s="7" t="s">
        <v>1692</v>
      </c>
      <c r="D161" s="18" t="s">
        <v>1975</v>
      </c>
      <c r="E161" s="8">
        <v>42.73</v>
      </c>
      <c r="F161" s="8">
        <v>0.03</v>
      </c>
      <c r="G161" s="8">
        <v>0.7</v>
      </c>
      <c r="H161" s="8">
        <v>6.22</v>
      </c>
      <c r="J161" s="8">
        <v>5.5968181999999995</v>
      </c>
      <c r="K161" s="8">
        <v>0.1</v>
      </c>
      <c r="L161" s="8">
        <v>43.29</v>
      </c>
      <c r="M161" s="8">
        <v>0.56000000000000005</v>
      </c>
      <c r="O161" s="8">
        <v>0.76</v>
      </c>
      <c r="Q161" s="8">
        <v>4.04</v>
      </c>
      <c r="R161" s="8">
        <v>93.766818200000003</v>
      </c>
      <c r="S161" s="8">
        <f t="shared" si="32"/>
        <v>93.238730606784884</v>
      </c>
      <c r="T161" s="8">
        <f t="shared" si="33"/>
        <v>1.0803200000000002</v>
      </c>
      <c r="U161" s="12"/>
      <c r="V161" s="12"/>
      <c r="W161" s="12"/>
      <c r="X161" s="12"/>
      <c r="Y161" s="12"/>
      <c r="Z161" s="12"/>
      <c r="AA161" s="12">
        <v>213</v>
      </c>
      <c r="AB161" s="12"/>
      <c r="AC161" s="12">
        <f t="shared" si="36"/>
        <v>179.85</v>
      </c>
      <c r="AD161" s="12">
        <v>3.6</v>
      </c>
      <c r="AE161" s="12">
        <v>21.4</v>
      </c>
      <c r="AF161" s="12">
        <v>2052.9</v>
      </c>
      <c r="AG161" s="12">
        <v>109</v>
      </c>
      <c r="AH161" s="12">
        <v>1964.5</v>
      </c>
      <c r="AI161" s="12"/>
      <c r="AJ161" s="12">
        <v>24.9</v>
      </c>
      <c r="AK161" s="12"/>
      <c r="AL161" s="12"/>
      <c r="AM161" s="12"/>
      <c r="AN161" s="12"/>
      <c r="AO161" s="12"/>
      <c r="AP161" s="12">
        <v>31.4</v>
      </c>
      <c r="AQ161" s="12">
        <v>37.1</v>
      </c>
      <c r="AR161" s="12"/>
      <c r="AS161" s="12">
        <v>8.4</v>
      </c>
      <c r="AT161" s="12">
        <v>4.9000000000000004</v>
      </c>
      <c r="AU161" s="12"/>
      <c r="AV161" s="12"/>
      <c r="AW161" s="12"/>
      <c r="AX161" s="12"/>
      <c r="AY161" s="12"/>
      <c r="AZ161" s="12"/>
      <c r="BA161" s="12"/>
      <c r="BB161" s="12"/>
      <c r="BC161" s="12"/>
      <c r="BD161" s="12"/>
      <c r="BE161" s="12"/>
      <c r="BF161" s="12"/>
      <c r="BG161" s="12">
        <v>50.2</v>
      </c>
      <c r="BH161" s="12">
        <v>2.29</v>
      </c>
      <c r="BI161" s="12">
        <v>4.5999999999999996</v>
      </c>
      <c r="BJ161" s="12"/>
      <c r="BK161" s="12">
        <v>1.9</v>
      </c>
      <c r="BL161" s="12">
        <v>0.318</v>
      </c>
      <c r="BM161" s="12">
        <v>8.7999999999999995E-2</v>
      </c>
      <c r="BN161" s="12">
        <v>0.23499999999999999</v>
      </c>
      <c r="BO161" s="12"/>
      <c r="BP161" s="12">
        <v>0.13600000000000001</v>
      </c>
      <c r="BQ161" s="12"/>
      <c r="BR161" s="12">
        <v>4.2999999999999997E-2</v>
      </c>
      <c r="BS161" s="12"/>
      <c r="BT161" s="12">
        <v>3.1E-2</v>
      </c>
      <c r="BU161" s="12"/>
      <c r="BV161" s="12"/>
      <c r="BW161" s="12"/>
      <c r="BX161" s="12"/>
      <c r="BY161" s="12"/>
      <c r="BZ161" s="12"/>
      <c r="CA161" s="12"/>
      <c r="CB161" s="12"/>
      <c r="CC161" s="12"/>
      <c r="CD161" s="12"/>
      <c r="CE161" s="12"/>
      <c r="CF161" s="12"/>
      <c r="CG161" s="12"/>
      <c r="CH161" s="12"/>
      <c r="CI161" s="12"/>
      <c r="CJ161" s="12">
        <v>8.4042056074766354</v>
      </c>
      <c r="CK161" s="12">
        <v>21.410714285714285</v>
      </c>
      <c r="CL161" s="12">
        <v>2043.75</v>
      </c>
      <c r="CM161" s="12">
        <v>19.526315789473685</v>
      </c>
      <c r="CN161" s="12">
        <v>0.11117555555555556</v>
      </c>
      <c r="CO161" s="12"/>
      <c r="CP161" s="12">
        <v>49.958333333333329</v>
      </c>
      <c r="CQ161" s="12">
        <v>26.415094339622641</v>
      </c>
      <c r="CR161" s="12"/>
      <c r="CS161" s="12">
        <v>1.0449987274115551</v>
      </c>
      <c r="CT161" s="12">
        <f t="shared" si="34"/>
        <v>1.3079513537135055</v>
      </c>
      <c r="CU161" s="12">
        <f t="shared" si="35"/>
        <v>6.233181799999997</v>
      </c>
      <c r="CV161" s="12"/>
    </row>
    <row r="162" spans="1:100">
      <c r="B162" s="7" t="s">
        <v>1924</v>
      </c>
      <c r="C162" s="7" t="s">
        <v>1692</v>
      </c>
      <c r="D162" s="18" t="s">
        <v>1974</v>
      </c>
      <c r="E162" s="8">
        <v>43.94</v>
      </c>
      <c r="F162" s="8">
        <v>0.2</v>
      </c>
      <c r="G162" s="8">
        <v>1.35</v>
      </c>
      <c r="H162" s="8">
        <v>7.2</v>
      </c>
      <c r="J162" s="8">
        <v>6.4786320000000002</v>
      </c>
      <c r="K162" s="8">
        <v>0.1</v>
      </c>
      <c r="L162" s="8">
        <v>40.85</v>
      </c>
      <c r="M162" s="8">
        <v>1.08</v>
      </c>
      <c r="N162" s="8">
        <v>0.28000000000000003</v>
      </c>
      <c r="O162" s="8">
        <v>1.23</v>
      </c>
      <c r="P162" s="8">
        <v>7.0000000000000007E-2</v>
      </c>
      <c r="Q162" s="8">
        <v>3.7</v>
      </c>
      <c r="R162" s="8">
        <v>95.578631999999985</v>
      </c>
      <c r="S162" s="8">
        <f t="shared" si="32"/>
        <v>91.831173729733322</v>
      </c>
      <c r="T162" s="8">
        <f t="shared" si="33"/>
        <v>1.0803199999999999</v>
      </c>
      <c r="U162" s="12"/>
      <c r="V162" s="12"/>
      <c r="W162" s="12"/>
      <c r="X162" s="12"/>
      <c r="Y162" s="12"/>
      <c r="Z162" s="12"/>
      <c r="AA162" s="12">
        <v>209</v>
      </c>
      <c r="AB162" s="12"/>
      <c r="AC162" s="12">
        <f t="shared" si="36"/>
        <v>1199</v>
      </c>
      <c r="AD162" s="12">
        <v>5.8</v>
      </c>
      <c r="AE162" s="12">
        <v>32</v>
      </c>
      <c r="AF162" s="12">
        <v>2258.19</v>
      </c>
      <c r="AG162" s="12">
        <v>109</v>
      </c>
      <c r="AH162" s="12">
        <v>2121.66</v>
      </c>
      <c r="AI162" s="12"/>
      <c r="AJ162" s="12">
        <v>43</v>
      </c>
      <c r="AK162" s="12"/>
      <c r="AL162" s="12"/>
      <c r="AM162" s="12"/>
      <c r="AN162" s="12"/>
      <c r="AO162" s="12"/>
      <c r="AP162" s="12">
        <v>40.5</v>
      </c>
      <c r="AQ162" s="12">
        <v>89</v>
      </c>
      <c r="AR162" s="12">
        <v>2.1</v>
      </c>
      <c r="AS162" s="12">
        <v>51</v>
      </c>
      <c r="AT162" s="12">
        <v>6</v>
      </c>
      <c r="AU162" s="12"/>
      <c r="AV162" s="12"/>
      <c r="AW162" s="12"/>
      <c r="AX162" s="12"/>
      <c r="AY162" s="12"/>
      <c r="AZ162" s="12"/>
      <c r="BA162" s="12"/>
      <c r="BB162" s="12"/>
      <c r="BC162" s="12"/>
      <c r="BD162" s="12"/>
      <c r="BE162" s="12"/>
      <c r="BF162" s="12"/>
      <c r="BG162" s="12">
        <v>206</v>
      </c>
      <c r="BH162" s="12">
        <v>5.85</v>
      </c>
      <c r="BI162" s="12">
        <v>13.4</v>
      </c>
      <c r="BJ162" s="12"/>
      <c r="BK162" s="12">
        <v>5.52</v>
      </c>
      <c r="BL162" s="12">
        <v>0.78600000000000003</v>
      </c>
      <c r="BM162" s="12">
        <v>0.20699999999999999</v>
      </c>
      <c r="BN162" s="12">
        <v>0.53800000000000003</v>
      </c>
      <c r="BO162" s="12"/>
      <c r="BP162" s="12">
        <v>0.26600000000000001</v>
      </c>
      <c r="BQ162" s="12"/>
      <c r="BR162" s="12">
        <v>9.5000000000000001E-2</v>
      </c>
      <c r="BS162" s="12"/>
      <c r="BT162" s="12">
        <v>0.08</v>
      </c>
      <c r="BU162" s="12"/>
      <c r="BV162" s="12"/>
      <c r="BW162" s="12"/>
      <c r="BX162" s="12"/>
      <c r="BY162" s="12"/>
      <c r="BZ162" s="12"/>
      <c r="CA162" s="12"/>
      <c r="CB162" s="12"/>
      <c r="CC162" s="12"/>
      <c r="CD162" s="12"/>
      <c r="CE162" s="12"/>
      <c r="CF162" s="12"/>
      <c r="CG162" s="12"/>
      <c r="CH162" s="12"/>
      <c r="CI162" s="12"/>
      <c r="CJ162" s="12">
        <v>37.46875</v>
      </c>
      <c r="CK162" s="12">
        <v>23.509803921568629</v>
      </c>
      <c r="CL162" s="12">
        <v>5792.2705314009663</v>
      </c>
      <c r="CM162" s="12">
        <v>16.123188405797102</v>
      </c>
      <c r="CN162" s="12">
        <v>0.13308206896551725</v>
      </c>
      <c r="CO162" s="12"/>
      <c r="CP162" s="12">
        <v>206.72413793103448</v>
      </c>
      <c r="CQ162" s="12">
        <v>64.885496183206101</v>
      </c>
      <c r="CR162" s="12"/>
      <c r="CS162" s="12">
        <v>1.0643505556969541</v>
      </c>
      <c r="CT162" s="12">
        <f t="shared" si="34"/>
        <v>1.2002422405475088</v>
      </c>
      <c r="CU162" s="12">
        <f t="shared" si="35"/>
        <v>4.4213680000000011</v>
      </c>
      <c r="CV162" s="12"/>
    </row>
    <row r="163" spans="1:100">
      <c r="B163" s="7" t="s">
        <v>1924</v>
      </c>
      <c r="C163" s="7" t="s">
        <v>1692</v>
      </c>
      <c r="D163" s="18" t="s">
        <v>1973</v>
      </c>
      <c r="E163" s="8">
        <v>44.52</v>
      </c>
      <c r="F163" s="8">
        <v>0.18</v>
      </c>
      <c r="G163" s="8">
        <v>1.05</v>
      </c>
      <c r="H163" s="8">
        <v>7.7</v>
      </c>
      <c r="J163" s="8">
        <v>6.9285370000000004</v>
      </c>
      <c r="K163" s="8">
        <v>0.11</v>
      </c>
      <c r="L163" s="8">
        <v>40.64</v>
      </c>
      <c r="M163" s="8">
        <v>0.44</v>
      </c>
      <c r="N163" s="8">
        <v>0.17</v>
      </c>
      <c r="O163" s="8">
        <v>1.1299999999999999</v>
      </c>
      <c r="P163" s="8">
        <v>0.17</v>
      </c>
      <c r="Q163" s="8">
        <v>3.35</v>
      </c>
      <c r="R163" s="8">
        <v>95.338537000000017</v>
      </c>
      <c r="S163" s="8">
        <f t="shared" si="32"/>
        <v>91.272202788166197</v>
      </c>
      <c r="T163" s="8">
        <f t="shared" si="33"/>
        <v>0.56588190476190481</v>
      </c>
      <c r="U163" s="12"/>
      <c r="V163" s="12"/>
      <c r="W163" s="12"/>
      <c r="X163" s="12"/>
      <c r="Y163" s="12"/>
      <c r="Z163" s="12"/>
      <c r="AA163" s="12">
        <v>500</v>
      </c>
      <c r="AB163" s="12"/>
      <c r="AC163" s="12">
        <f t="shared" si="36"/>
        <v>1079.0999999999999</v>
      </c>
      <c r="AD163" s="12">
        <v>3.1</v>
      </c>
      <c r="AE163" s="12">
        <v>29.6</v>
      </c>
      <c r="AF163" s="12">
        <v>2121.33</v>
      </c>
      <c r="AG163" s="12">
        <v>122</v>
      </c>
      <c r="AH163" s="12">
        <v>1964.5</v>
      </c>
      <c r="AI163" s="12"/>
      <c r="AJ163" s="12">
        <v>48</v>
      </c>
      <c r="AK163" s="12"/>
      <c r="AL163" s="12"/>
      <c r="AM163" s="12"/>
      <c r="AN163" s="12"/>
      <c r="AO163" s="12"/>
      <c r="AP163" s="12">
        <v>47.7</v>
      </c>
      <c r="AQ163" s="12">
        <v>55</v>
      </c>
      <c r="AR163" s="12"/>
      <c r="AS163" s="12">
        <v>33</v>
      </c>
      <c r="AT163" s="12">
        <v>3.9</v>
      </c>
      <c r="AU163" s="12"/>
      <c r="AV163" s="12"/>
      <c r="AW163" s="12"/>
      <c r="AX163" s="12"/>
      <c r="AY163" s="12"/>
      <c r="AZ163" s="12"/>
      <c r="BA163" s="12"/>
      <c r="BB163" s="12"/>
      <c r="BC163" s="12"/>
      <c r="BD163" s="12"/>
      <c r="BE163" s="12"/>
      <c r="BF163" s="12"/>
      <c r="BG163" s="12">
        <v>144</v>
      </c>
      <c r="BH163" s="12">
        <v>5.87</v>
      </c>
      <c r="BI163" s="12">
        <v>10.199999999999999</v>
      </c>
      <c r="BJ163" s="12"/>
      <c r="BK163" s="12">
        <v>3.57</v>
      </c>
      <c r="BL163" s="12">
        <v>0.46</v>
      </c>
      <c r="BM163" s="12">
        <v>0.123</v>
      </c>
      <c r="BN163" s="12">
        <v>0.312</v>
      </c>
      <c r="BO163" s="12"/>
      <c r="BP163" s="12">
        <v>0.14399999999999999</v>
      </c>
      <c r="BQ163" s="12"/>
      <c r="BR163" s="12">
        <v>4.8000000000000001E-2</v>
      </c>
      <c r="BS163" s="12"/>
      <c r="BT163" s="12">
        <v>3.1E-2</v>
      </c>
      <c r="BU163" s="12"/>
      <c r="BV163" s="12"/>
      <c r="BW163" s="12"/>
      <c r="BX163" s="12"/>
      <c r="BY163" s="12"/>
      <c r="BZ163" s="12"/>
      <c r="CA163" s="12"/>
      <c r="CB163" s="12"/>
      <c r="CC163" s="12"/>
      <c r="CD163" s="12"/>
      <c r="CE163" s="12"/>
      <c r="CF163" s="12"/>
      <c r="CG163" s="12"/>
      <c r="CH163" s="12"/>
      <c r="CI163" s="12"/>
      <c r="CJ163" s="12">
        <v>36.456081081081074</v>
      </c>
      <c r="CK163" s="12">
        <v>32.700000000000003</v>
      </c>
      <c r="CL163" s="12">
        <v>8773.170731707316</v>
      </c>
      <c r="CM163" s="12">
        <v>15.406162464985995</v>
      </c>
      <c r="CN163" s="12">
        <v>0.10144129032258065</v>
      </c>
      <c r="CO163" s="12"/>
      <c r="CP163" s="12">
        <v>348.09677419354836</v>
      </c>
      <c r="CQ163" s="12">
        <v>71.739130434782609</v>
      </c>
      <c r="CR163" s="12"/>
      <c r="CS163" s="12">
        <v>1.0798320183252736</v>
      </c>
      <c r="CT163" s="12">
        <f t="shared" si="34"/>
        <v>1.1785158894263315</v>
      </c>
      <c r="CU163" s="12">
        <f t="shared" si="35"/>
        <v>4.6614629999999977</v>
      </c>
      <c r="CV163" s="12"/>
    </row>
    <row r="164" spans="1:100">
      <c r="B164" s="7" t="s">
        <v>1924</v>
      </c>
      <c r="C164" s="7" t="s">
        <v>1692</v>
      </c>
      <c r="D164" s="18" t="s">
        <v>1972</v>
      </c>
      <c r="E164" s="8">
        <v>44.2</v>
      </c>
      <c r="F164" s="8">
        <v>0.17</v>
      </c>
      <c r="G164" s="8">
        <v>0.95</v>
      </c>
      <c r="H164" s="8">
        <v>7.83</v>
      </c>
      <c r="J164" s="8">
        <v>7.0455123000000004</v>
      </c>
      <c r="K164" s="8">
        <v>0.1</v>
      </c>
      <c r="L164" s="8">
        <v>40.1</v>
      </c>
      <c r="M164" s="8">
        <v>0.49</v>
      </c>
      <c r="N164" s="8">
        <v>0.16</v>
      </c>
      <c r="O164" s="8">
        <v>0.97</v>
      </c>
      <c r="P164" s="8">
        <v>0.06</v>
      </c>
      <c r="Q164" s="8">
        <v>5.0599999999999996</v>
      </c>
      <c r="R164" s="8">
        <v>94.245512300000001</v>
      </c>
      <c r="S164" s="8">
        <f t="shared" si="32"/>
        <v>91.029274645896407</v>
      </c>
      <c r="T164" s="8">
        <f t="shared" si="33"/>
        <v>0.69652210526315794</v>
      </c>
      <c r="U164" s="12"/>
      <c r="V164" s="12"/>
      <c r="W164" s="12"/>
      <c r="X164" s="12"/>
      <c r="Y164" s="12"/>
      <c r="Z164" s="12"/>
      <c r="AA164" s="12">
        <v>600</v>
      </c>
      <c r="AB164" s="12"/>
      <c r="AC164" s="12">
        <f t="shared" si="36"/>
        <v>1019.1500000000001</v>
      </c>
      <c r="AD164" s="12">
        <v>4</v>
      </c>
      <c r="AE164" s="12">
        <v>21</v>
      </c>
      <c r="AF164" s="12">
        <v>2189.7600000000002</v>
      </c>
      <c r="AG164" s="12">
        <v>110</v>
      </c>
      <c r="AH164" s="12">
        <v>2121.66</v>
      </c>
      <c r="AI164" s="12"/>
      <c r="AJ164" s="12">
        <v>48.7</v>
      </c>
      <c r="AK164" s="12"/>
      <c r="AL164" s="12"/>
      <c r="AM164" s="12"/>
      <c r="AN164" s="12"/>
      <c r="AO164" s="12"/>
      <c r="AP164" s="12">
        <v>40.6</v>
      </c>
      <c r="AQ164" s="12">
        <v>73.7</v>
      </c>
      <c r="AR164" s="12"/>
      <c r="AS164" s="12">
        <v>27</v>
      </c>
      <c r="AT164" s="12">
        <v>4.9000000000000004</v>
      </c>
      <c r="AU164" s="12"/>
      <c r="AV164" s="12"/>
      <c r="AW164" s="12"/>
      <c r="AX164" s="12"/>
      <c r="AY164" s="12"/>
      <c r="AZ164" s="12"/>
      <c r="BA164" s="12"/>
      <c r="BB164" s="12"/>
      <c r="BC164" s="12"/>
      <c r="BD164" s="12"/>
      <c r="BE164" s="12"/>
      <c r="BF164" s="12"/>
      <c r="BG164" s="12">
        <v>84.7</v>
      </c>
      <c r="BH164" s="12">
        <v>5.98</v>
      </c>
      <c r="BI164" s="12">
        <v>10.5</v>
      </c>
      <c r="BJ164" s="12"/>
      <c r="BK164" s="12">
        <v>4.21</v>
      </c>
      <c r="BL164" s="12">
        <v>0.61</v>
      </c>
      <c r="BM164" s="12">
        <v>0.16300000000000001</v>
      </c>
      <c r="BN164" s="12">
        <v>0.35899999999999999</v>
      </c>
      <c r="BO164" s="12"/>
      <c r="BP164" s="12">
        <v>0.184</v>
      </c>
      <c r="BQ164" s="12"/>
      <c r="BR164" s="12">
        <v>5.6000000000000001E-2</v>
      </c>
      <c r="BS164" s="12"/>
      <c r="BT164" s="12">
        <v>3.2000000000000001E-2</v>
      </c>
      <c r="BU164" s="12"/>
      <c r="BV164" s="12"/>
      <c r="BW164" s="12"/>
      <c r="BX164" s="12"/>
      <c r="BY164" s="12"/>
      <c r="BZ164" s="12"/>
      <c r="CA164" s="12"/>
      <c r="CB164" s="12"/>
      <c r="CC164" s="12"/>
      <c r="CD164" s="12"/>
      <c r="CE164" s="12"/>
      <c r="CF164" s="12"/>
      <c r="CG164" s="12"/>
      <c r="CH164" s="12"/>
      <c r="CI164" s="12"/>
      <c r="CJ164" s="12">
        <v>48.530952380952385</v>
      </c>
      <c r="CK164" s="12">
        <v>37.7462962962963</v>
      </c>
      <c r="CL164" s="12">
        <v>6252.4539877300613</v>
      </c>
      <c r="CM164" s="12">
        <v>17.505938242280287</v>
      </c>
      <c r="CN164" s="12">
        <v>8.7550749999999997E-2</v>
      </c>
      <c r="CO164" s="12"/>
      <c r="CP164" s="12">
        <v>254.78749999999999</v>
      </c>
      <c r="CQ164" s="12">
        <v>44.262295081967217</v>
      </c>
      <c r="CR164" s="12"/>
      <c r="CS164" s="12">
        <v>1.0320975085546222</v>
      </c>
      <c r="CT164" s="12">
        <f t="shared" si="34"/>
        <v>1.1712753459523957</v>
      </c>
      <c r="CU164" s="12">
        <f t="shared" si="35"/>
        <v>5.7544876999999985</v>
      </c>
      <c r="CV164" s="12"/>
    </row>
    <row r="165" spans="1:100">
      <c r="B165" s="7" t="s">
        <v>1924</v>
      </c>
      <c r="C165" s="7" t="s">
        <v>1692</v>
      </c>
      <c r="D165" s="18" t="s">
        <v>1971</v>
      </c>
      <c r="E165" s="8">
        <v>41.97</v>
      </c>
      <c r="F165" s="8">
        <v>0.32</v>
      </c>
      <c r="G165" s="8">
        <v>0.66</v>
      </c>
      <c r="H165" s="8">
        <v>7.72</v>
      </c>
      <c r="J165" s="8">
        <v>6.9465332000000002</v>
      </c>
      <c r="K165" s="8">
        <v>0.11</v>
      </c>
      <c r="L165" s="8">
        <v>40.28</v>
      </c>
      <c r="M165" s="8">
        <v>1.64</v>
      </c>
      <c r="N165" s="8">
        <v>0.2</v>
      </c>
      <c r="O165" s="8">
        <v>0.64</v>
      </c>
      <c r="P165" s="8">
        <v>7.0000000000000007E-2</v>
      </c>
      <c r="Q165" s="8">
        <v>5.18</v>
      </c>
      <c r="R165" s="8">
        <v>92.836533199999991</v>
      </c>
      <c r="S165" s="8">
        <f t="shared" si="32"/>
        <v>91.180223500208683</v>
      </c>
      <c r="T165" s="8">
        <f t="shared" si="33"/>
        <v>3.3555393939393934</v>
      </c>
      <c r="U165" s="12"/>
      <c r="V165" s="12"/>
      <c r="W165" s="12"/>
      <c r="X165" s="12"/>
      <c r="Y165" s="12"/>
      <c r="Z165" s="12"/>
      <c r="AA165" s="12">
        <v>868</v>
      </c>
      <c r="AB165" s="12"/>
      <c r="AC165" s="12">
        <f t="shared" si="36"/>
        <v>1918.4</v>
      </c>
      <c r="AD165" s="12">
        <v>5.3</v>
      </c>
      <c r="AE165" s="12">
        <v>35.700000000000003</v>
      </c>
      <c r="AF165" s="12">
        <v>2189.7600000000002</v>
      </c>
      <c r="AG165" s="12">
        <v>114</v>
      </c>
      <c r="AH165" s="12">
        <v>2200.2399999999998</v>
      </c>
      <c r="AI165" s="12">
        <v>23.9</v>
      </c>
      <c r="AJ165" s="12">
        <v>51</v>
      </c>
      <c r="AK165" s="12"/>
      <c r="AL165" s="12"/>
      <c r="AM165" s="12"/>
      <c r="AN165" s="12"/>
      <c r="AO165" s="12"/>
      <c r="AP165" s="12">
        <v>36.4</v>
      </c>
      <c r="AQ165" s="12">
        <v>168</v>
      </c>
      <c r="AR165" s="12">
        <v>2</v>
      </c>
      <c r="AS165" s="12">
        <v>106</v>
      </c>
      <c r="AT165" s="12">
        <v>43</v>
      </c>
      <c r="AU165" s="12"/>
      <c r="AV165" s="12"/>
      <c r="AW165" s="12"/>
      <c r="AX165" s="12"/>
      <c r="AY165" s="12"/>
      <c r="AZ165" s="12"/>
      <c r="BA165" s="12"/>
      <c r="BB165" s="12"/>
      <c r="BC165" s="12"/>
      <c r="BD165" s="12"/>
      <c r="BE165" s="12"/>
      <c r="BF165" s="12"/>
      <c r="BG165" s="12">
        <v>93.8</v>
      </c>
      <c r="BH165" s="12">
        <v>20.5</v>
      </c>
      <c r="BI165" s="12">
        <v>22.2</v>
      </c>
      <c r="BJ165" s="12"/>
      <c r="BK165" s="12">
        <v>6.53</v>
      </c>
      <c r="BL165" s="12">
        <v>1.04</v>
      </c>
      <c r="BM165" s="12">
        <v>0.30599999999999999</v>
      </c>
      <c r="BN165" s="12">
        <v>0.81499999999999995</v>
      </c>
      <c r="BO165" s="12"/>
      <c r="BP165" s="12">
        <v>0.40699999999999997</v>
      </c>
      <c r="BQ165" s="12"/>
      <c r="BR165" s="12">
        <v>0.12</v>
      </c>
      <c r="BS165" s="12"/>
      <c r="BT165" s="12">
        <v>6.5000000000000002E-2</v>
      </c>
      <c r="BU165" s="12"/>
      <c r="BV165" s="12"/>
      <c r="BW165" s="12"/>
      <c r="BX165" s="12"/>
      <c r="BY165" s="12"/>
      <c r="BZ165" s="12"/>
      <c r="CA165" s="12"/>
      <c r="CB165" s="12"/>
      <c r="CC165" s="12"/>
      <c r="CD165" s="12"/>
      <c r="CE165" s="12"/>
      <c r="CF165" s="12"/>
      <c r="CG165" s="12"/>
      <c r="CH165" s="12"/>
      <c r="CI165" s="12"/>
      <c r="CJ165" s="12">
        <v>53.736694677871149</v>
      </c>
      <c r="CK165" s="12">
        <v>18.098113207547172</v>
      </c>
      <c r="CL165" s="12">
        <v>6269.2810457516343</v>
      </c>
      <c r="CM165" s="12">
        <v>25.727411944869832</v>
      </c>
      <c r="CN165" s="12">
        <v>0.22115245283018867</v>
      </c>
      <c r="CO165" s="12"/>
      <c r="CP165" s="12">
        <v>361.96226415094344</v>
      </c>
      <c r="CQ165" s="12">
        <v>101.92307692307692</v>
      </c>
      <c r="CR165" s="12"/>
      <c r="CS165" s="12">
        <v>0.99523688324910009</v>
      </c>
      <c r="CT165" s="12">
        <f t="shared" si="34"/>
        <v>1.2390458897581769</v>
      </c>
      <c r="CU165" s="12">
        <f t="shared" si="35"/>
        <v>7.163466800000009</v>
      </c>
      <c r="CV165" s="12"/>
    </row>
    <row r="166" spans="1:100">
      <c r="B166" s="7" t="s">
        <v>1924</v>
      </c>
      <c r="C166" s="7" t="s">
        <v>1692</v>
      </c>
      <c r="D166" s="18" t="s">
        <v>1970</v>
      </c>
      <c r="E166" s="8">
        <v>42.97</v>
      </c>
      <c r="F166" s="8">
        <v>0.18</v>
      </c>
      <c r="G166" s="8">
        <v>0.85</v>
      </c>
      <c r="H166" s="8">
        <v>8.51</v>
      </c>
      <c r="J166" s="8">
        <v>7.6573830999999997</v>
      </c>
      <c r="K166" s="8">
        <v>0.1</v>
      </c>
      <c r="L166" s="8">
        <v>40.58</v>
      </c>
      <c r="M166" s="8">
        <v>0.8</v>
      </c>
      <c r="N166" s="8">
        <v>0.34</v>
      </c>
      <c r="O166" s="8">
        <v>1.02</v>
      </c>
      <c r="P166" s="8">
        <v>0.01</v>
      </c>
      <c r="Q166" s="8">
        <v>4.4400000000000004</v>
      </c>
      <c r="R166" s="8">
        <v>94.507383099999998</v>
      </c>
      <c r="S166" s="8">
        <f t="shared" si="32"/>
        <v>90.429059418213768</v>
      </c>
      <c r="T166" s="8">
        <f t="shared" si="33"/>
        <v>1.2709647058823532</v>
      </c>
      <c r="U166" s="12"/>
      <c r="V166" s="12"/>
      <c r="W166" s="12"/>
      <c r="X166" s="12"/>
      <c r="Y166" s="12"/>
      <c r="Z166" s="12"/>
      <c r="AA166" s="12">
        <v>453</v>
      </c>
      <c r="AB166" s="12"/>
      <c r="AC166" s="12">
        <f t="shared" si="36"/>
        <v>1079.0999999999999</v>
      </c>
      <c r="AD166" s="12">
        <v>4.3</v>
      </c>
      <c r="AE166" s="12">
        <v>26.1</v>
      </c>
      <c r="AF166" s="12">
        <v>1368.6</v>
      </c>
      <c r="AG166" s="12">
        <v>107</v>
      </c>
      <c r="AH166" s="12">
        <v>2043.08</v>
      </c>
      <c r="AI166" s="12">
        <v>10.4</v>
      </c>
      <c r="AJ166" s="12">
        <v>53</v>
      </c>
      <c r="AK166" s="12"/>
      <c r="AL166" s="12"/>
      <c r="AM166" s="12"/>
      <c r="AN166" s="12"/>
      <c r="AO166" s="12"/>
      <c r="AP166" s="12">
        <v>34.6</v>
      </c>
      <c r="AQ166" s="12">
        <v>61.1</v>
      </c>
      <c r="AR166" s="12"/>
      <c r="AS166" s="12">
        <v>16.8</v>
      </c>
      <c r="AT166" s="12">
        <v>3.4</v>
      </c>
      <c r="AU166" s="12"/>
      <c r="AV166" s="12"/>
      <c r="AW166" s="12"/>
      <c r="AX166" s="12"/>
      <c r="AY166" s="12"/>
      <c r="AZ166" s="12"/>
      <c r="BA166" s="12"/>
      <c r="BB166" s="12"/>
      <c r="BC166" s="12"/>
      <c r="BD166" s="12"/>
      <c r="BE166" s="12"/>
      <c r="BF166" s="12"/>
      <c r="BG166" s="12">
        <v>42.5</v>
      </c>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v>41.34482758620689</v>
      </c>
      <c r="CK166" s="12">
        <v>64.232142857142847</v>
      </c>
      <c r="CL166" s="12"/>
      <c r="CM166" s="12"/>
      <c r="CN166" s="12">
        <v>0.13296744186046514</v>
      </c>
      <c r="CO166" s="12"/>
      <c r="CP166" s="12">
        <v>250.95348837209301</v>
      </c>
      <c r="CQ166" s="12"/>
      <c r="CR166" s="12"/>
      <c r="CS166" s="12">
        <v>0.66987097910997129</v>
      </c>
      <c r="CT166" s="12">
        <f t="shared" si="34"/>
        <v>1.2192242377606548</v>
      </c>
      <c r="CU166" s="12">
        <f t="shared" si="35"/>
        <v>5.4926169000000016</v>
      </c>
      <c r="CV166" s="12"/>
    </row>
    <row r="167" spans="1:100">
      <c r="B167" s="7" t="s">
        <v>1924</v>
      </c>
      <c r="C167" s="7" t="s">
        <v>1692</v>
      </c>
      <c r="D167" s="7">
        <v>106</v>
      </c>
      <c r="E167" s="8">
        <v>43.51</v>
      </c>
      <c r="F167" s="8">
        <v>0.36</v>
      </c>
      <c r="G167" s="8">
        <v>1.55</v>
      </c>
      <c r="H167" s="8">
        <v>8.1199999999999992</v>
      </c>
      <c r="J167" s="8">
        <v>7.3064571999999997</v>
      </c>
      <c r="K167" s="8">
        <v>0.11</v>
      </c>
      <c r="L167" s="8">
        <v>34.950000000000003</v>
      </c>
      <c r="M167" s="8">
        <v>2.76</v>
      </c>
      <c r="N167" s="8">
        <v>0.73</v>
      </c>
      <c r="O167" s="8">
        <v>2.13</v>
      </c>
      <c r="P167" s="8">
        <v>0.08</v>
      </c>
      <c r="Q167" s="8">
        <v>4.4000000000000004</v>
      </c>
      <c r="R167" s="8">
        <v>93.48645719999999</v>
      </c>
      <c r="S167" s="8">
        <f t="shared" si="32"/>
        <v>89.504939606508685</v>
      </c>
      <c r="T167" s="8">
        <f t="shared" si="33"/>
        <v>2.4045832258064515</v>
      </c>
      <c r="U167" s="12"/>
      <c r="V167" s="12"/>
      <c r="W167" s="12"/>
      <c r="X167" s="12"/>
      <c r="Y167" s="12"/>
      <c r="Z167" s="12"/>
      <c r="AA167" s="12">
        <v>2000</v>
      </c>
      <c r="AB167" s="12"/>
      <c r="AC167" s="12">
        <f t="shared" si="36"/>
        <v>2158.1999999999998</v>
      </c>
      <c r="AD167" s="12">
        <v>9.1</v>
      </c>
      <c r="AE167" s="12">
        <v>53</v>
      </c>
      <c r="AF167" s="12">
        <v>2668.77</v>
      </c>
      <c r="AG167" s="12">
        <v>116</v>
      </c>
      <c r="AH167" s="12">
        <v>1728.76</v>
      </c>
      <c r="AI167" s="12">
        <v>9</v>
      </c>
      <c r="AJ167" s="12">
        <v>57</v>
      </c>
      <c r="AK167" s="12"/>
      <c r="AL167" s="12"/>
      <c r="AM167" s="12"/>
      <c r="AN167" s="12"/>
      <c r="AO167" s="12"/>
      <c r="AP167" s="12">
        <v>75.099999999999994</v>
      </c>
      <c r="AQ167" s="12">
        <v>237</v>
      </c>
      <c r="AR167" s="12"/>
      <c r="AS167" s="12">
        <v>146</v>
      </c>
      <c r="AT167" s="12">
        <v>21.6</v>
      </c>
      <c r="AU167" s="12"/>
      <c r="AV167" s="12"/>
      <c r="AW167" s="12"/>
      <c r="AX167" s="12"/>
      <c r="AY167" s="12"/>
      <c r="AZ167" s="12"/>
      <c r="BA167" s="12"/>
      <c r="BB167" s="12"/>
      <c r="BC167" s="12"/>
      <c r="BD167" s="12"/>
      <c r="BE167" s="12"/>
      <c r="BF167" s="12"/>
      <c r="BG167" s="12">
        <v>104</v>
      </c>
      <c r="BH167" s="12">
        <v>7.24</v>
      </c>
      <c r="BI167" s="12">
        <v>11.8</v>
      </c>
      <c r="BJ167" s="12"/>
      <c r="BK167" s="12">
        <v>4.04</v>
      </c>
      <c r="BL167" s="12">
        <v>0.65900000000000003</v>
      </c>
      <c r="BM167" s="12">
        <v>0.19400000000000001</v>
      </c>
      <c r="BN167" s="12">
        <v>0.436</v>
      </c>
      <c r="BO167" s="12"/>
      <c r="BP167" s="12">
        <v>0.25800000000000001</v>
      </c>
      <c r="BQ167" s="12"/>
      <c r="BR167" s="12">
        <v>9.4E-2</v>
      </c>
      <c r="BS167" s="12"/>
      <c r="BT167" s="12">
        <v>6.2E-2</v>
      </c>
      <c r="BU167" s="12"/>
      <c r="BV167" s="12"/>
      <c r="BW167" s="12"/>
      <c r="BX167" s="12"/>
      <c r="BY167" s="12"/>
      <c r="BZ167" s="12"/>
      <c r="CA167" s="12"/>
      <c r="CB167" s="12"/>
      <c r="CC167" s="12"/>
      <c r="CD167" s="12"/>
      <c r="CE167" s="12"/>
      <c r="CF167" s="12"/>
      <c r="CG167" s="12"/>
      <c r="CH167" s="12"/>
      <c r="CI167" s="12"/>
      <c r="CJ167" s="12">
        <v>40.720754716981126</v>
      </c>
      <c r="CK167" s="12">
        <v>14.782191780821917</v>
      </c>
      <c r="CL167" s="12">
        <v>11124.742268041236</v>
      </c>
      <c r="CM167" s="12">
        <v>58.663366336633665</v>
      </c>
      <c r="CN167" s="12">
        <v>0.21676615384615383</v>
      </c>
      <c r="CO167" s="12"/>
      <c r="CP167" s="12">
        <v>237.16483516483515</v>
      </c>
      <c r="CQ167" s="12">
        <v>221.54779969650986</v>
      </c>
      <c r="CR167" s="12"/>
      <c r="CS167" s="12">
        <v>1.5437481200397973</v>
      </c>
      <c r="CT167" s="12">
        <f t="shared" si="34"/>
        <v>1.0370387761198026</v>
      </c>
      <c r="CU167" s="12">
        <f t="shared" si="35"/>
        <v>6.5135427999999962</v>
      </c>
      <c r="CV167" s="12"/>
    </row>
    <row r="168" spans="1:100">
      <c r="B168" s="7" t="s">
        <v>1924</v>
      </c>
      <c r="C168" s="7" t="s">
        <v>1692</v>
      </c>
      <c r="D168" s="7" t="s">
        <v>1969</v>
      </c>
      <c r="E168" s="8">
        <v>41.7</v>
      </c>
      <c r="F168" s="8">
        <v>0.38</v>
      </c>
      <c r="G168" s="8">
        <v>0.88</v>
      </c>
      <c r="H168" s="8">
        <v>10</v>
      </c>
      <c r="J168" s="8">
        <v>8.9981000000000009</v>
      </c>
      <c r="K168" s="8">
        <v>0.14000000000000001</v>
      </c>
      <c r="L168" s="8">
        <v>36.22</v>
      </c>
      <c r="M168" s="8">
        <v>2.12</v>
      </c>
      <c r="N168" s="8">
        <v>0.59</v>
      </c>
      <c r="O168" s="8">
        <v>1.31</v>
      </c>
      <c r="P168" s="8">
        <v>0.05</v>
      </c>
      <c r="Q168" s="8">
        <v>5.49</v>
      </c>
      <c r="R168" s="8">
        <v>92.388099999999994</v>
      </c>
      <c r="S168" s="8">
        <f t="shared" si="32"/>
        <v>87.769992971033361</v>
      </c>
      <c r="T168" s="8">
        <f t="shared" si="33"/>
        <v>3.2532363636363635</v>
      </c>
      <c r="U168" s="12"/>
      <c r="V168" s="12"/>
      <c r="W168" s="12"/>
      <c r="X168" s="12"/>
      <c r="Y168" s="12"/>
      <c r="Z168" s="12"/>
      <c r="AA168" s="12">
        <v>2000</v>
      </c>
      <c r="AB168" s="12"/>
      <c r="AC168" s="12">
        <f t="shared" si="36"/>
        <v>2278.1</v>
      </c>
      <c r="AD168" s="12">
        <v>9.1</v>
      </c>
      <c r="AE168" s="12">
        <v>42</v>
      </c>
      <c r="AF168" s="12">
        <v>889.59</v>
      </c>
      <c r="AG168" s="12">
        <v>151</v>
      </c>
      <c r="AH168" s="12">
        <v>1885.92</v>
      </c>
      <c r="AI168" s="12">
        <v>59.2</v>
      </c>
      <c r="AJ168" s="12">
        <v>82.6</v>
      </c>
      <c r="AK168" s="12"/>
      <c r="AL168" s="12"/>
      <c r="AM168" s="12"/>
      <c r="AN168" s="12"/>
      <c r="AO168" s="12"/>
      <c r="AP168" s="12">
        <v>34.200000000000003</v>
      </c>
      <c r="AQ168" s="12">
        <v>218</v>
      </c>
      <c r="AR168" s="12"/>
      <c r="AS168" s="12">
        <v>164</v>
      </c>
      <c r="AT168" s="12">
        <v>15.6</v>
      </c>
      <c r="AU168" s="12"/>
      <c r="AV168" s="12"/>
      <c r="AW168" s="12"/>
      <c r="AX168" s="12"/>
      <c r="AY168" s="12"/>
      <c r="AZ168" s="12"/>
      <c r="BA168" s="12"/>
      <c r="BB168" s="12"/>
      <c r="BC168" s="12"/>
      <c r="BD168" s="12"/>
      <c r="BE168" s="12"/>
      <c r="BF168" s="12"/>
      <c r="BG168" s="12">
        <v>63.6</v>
      </c>
      <c r="BH168" s="12">
        <v>7.57</v>
      </c>
      <c r="BI168" s="12">
        <v>13.8</v>
      </c>
      <c r="BJ168" s="12"/>
      <c r="BK168" s="12">
        <v>6.66</v>
      </c>
      <c r="BL168" s="12">
        <v>1</v>
      </c>
      <c r="BM168" s="12">
        <v>0.26100000000000001</v>
      </c>
      <c r="BN168" s="12">
        <v>0.55100000000000005</v>
      </c>
      <c r="BO168" s="12"/>
      <c r="BP168" s="12">
        <v>0.26400000000000001</v>
      </c>
      <c r="BQ168" s="12"/>
      <c r="BR168" s="12">
        <v>7.2999999999999995E-2</v>
      </c>
      <c r="BS168" s="12"/>
      <c r="BT168" s="12">
        <v>0.04</v>
      </c>
      <c r="BU168" s="12"/>
      <c r="BV168" s="12"/>
      <c r="BW168" s="12"/>
      <c r="BX168" s="12"/>
      <c r="BY168" s="12"/>
      <c r="BZ168" s="12"/>
      <c r="CA168" s="12"/>
      <c r="CB168" s="12"/>
      <c r="CC168" s="12"/>
      <c r="CD168" s="12"/>
      <c r="CE168" s="12"/>
      <c r="CF168" s="12"/>
      <c r="CG168" s="12"/>
      <c r="CH168" s="12"/>
      <c r="CI168" s="12"/>
      <c r="CJ168" s="12">
        <v>54.240476190476187</v>
      </c>
      <c r="CK168" s="12">
        <v>13.890853658536585</v>
      </c>
      <c r="CL168" s="12">
        <v>8728.3524904214555</v>
      </c>
      <c r="CM168" s="12">
        <v>32.732732732732735</v>
      </c>
      <c r="CN168" s="12">
        <v>0.16650153846153848</v>
      </c>
      <c r="CO168" s="12"/>
      <c r="CP168" s="12">
        <v>250.34065934065933</v>
      </c>
      <c r="CQ168" s="12">
        <v>164</v>
      </c>
      <c r="CR168" s="12"/>
      <c r="CS168" s="12">
        <v>0.47170081445660478</v>
      </c>
      <c r="CT168" s="12">
        <f t="shared" si="34"/>
        <v>1.1213709203869779</v>
      </c>
      <c r="CU168" s="12">
        <f t="shared" si="35"/>
        <v>7.6118999999999772</v>
      </c>
      <c r="CV168" s="12"/>
    </row>
    <row r="169" spans="1:100">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row>
    <row r="170" spans="1:100">
      <c r="A170" s="7" t="s">
        <v>1968</v>
      </c>
      <c r="B170" s="7" t="s">
        <v>1498</v>
      </c>
      <c r="C170" s="7" t="s">
        <v>1692</v>
      </c>
      <c r="D170" s="7" t="s">
        <v>1967</v>
      </c>
      <c r="E170" s="8">
        <v>47.68</v>
      </c>
      <c r="F170" s="8">
        <v>0.03</v>
      </c>
      <c r="G170" s="8">
        <v>1.41</v>
      </c>
      <c r="I170" s="8">
        <v>6.18</v>
      </c>
      <c r="J170" s="8">
        <v>6.18</v>
      </c>
      <c r="K170" s="8">
        <v>0.12</v>
      </c>
      <c r="L170" s="8">
        <v>41.12</v>
      </c>
      <c r="M170" s="8">
        <v>0.75</v>
      </c>
      <c r="N170" s="8">
        <v>0.14000000000000001</v>
      </c>
      <c r="O170" s="8">
        <v>0.1</v>
      </c>
      <c r="P170" s="8">
        <v>0.03</v>
      </c>
      <c r="Q170" s="8">
        <v>1.08</v>
      </c>
      <c r="R170" s="8">
        <v>97.56</v>
      </c>
      <c r="S170" s="8">
        <f t="shared" ref="S170:S178" si="37">100*(L170/40.3)/((L170/40.3)+(J170/71.85))</f>
        <v>92.225628885172156</v>
      </c>
      <c r="T170" s="8">
        <f t="shared" ref="T170:T178" si="38">1.3504*M170/G170</f>
        <v>0.71829787234042553</v>
      </c>
      <c r="U170" s="12"/>
      <c r="V170" s="12"/>
      <c r="W170" s="12"/>
      <c r="X170" s="12"/>
      <c r="Y170" s="12"/>
      <c r="Z170" s="12"/>
      <c r="AA170" s="12"/>
      <c r="AB170" s="12"/>
      <c r="AC170" s="12">
        <f t="shared" ref="AC170:AC178" si="39">__TiO2*5995</f>
        <v>179.85</v>
      </c>
      <c r="AD170" s="12"/>
      <c r="AE170" s="12"/>
      <c r="AF170" s="12">
        <v>2805.63</v>
      </c>
      <c r="AG170" s="12"/>
      <c r="AH170" s="12">
        <v>2278.8200000000002</v>
      </c>
      <c r="AI170" s="12"/>
      <c r="AJ170" s="12"/>
      <c r="AK170" s="12"/>
      <c r="AL170" s="12"/>
      <c r="AM170" s="12"/>
      <c r="AN170" s="12"/>
      <c r="AO170" s="12"/>
      <c r="AP170" s="12"/>
      <c r="AQ170" s="12">
        <v>30.4</v>
      </c>
      <c r="AR170" s="12"/>
      <c r="AS170" s="12"/>
      <c r="AT170" s="12"/>
      <c r="AU170" s="12"/>
      <c r="AV170" s="12"/>
      <c r="AW170" s="12"/>
      <c r="AX170" s="12"/>
      <c r="AY170" s="12"/>
      <c r="AZ170" s="12"/>
      <c r="BA170" s="12"/>
      <c r="BB170" s="12"/>
      <c r="BC170" s="12"/>
      <c r="BD170" s="12"/>
      <c r="BE170" s="12"/>
      <c r="BF170" s="12"/>
      <c r="BG170" s="12">
        <v>44</v>
      </c>
      <c r="BH170" s="12">
        <v>1.8</v>
      </c>
      <c r="BI170" s="12">
        <v>3.6</v>
      </c>
      <c r="BJ170" s="12"/>
      <c r="BK170" s="12">
        <v>2</v>
      </c>
      <c r="BL170" s="12">
        <v>0.34</v>
      </c>
      <c r="BM170" s="12">
        <v>0.11</v>
      </c>
      <c r="BN170" s="12"/>
      <c r="BO170" s="12"/>
      <c r="BP170" s="12"/>
      <c r="BQ170" s="12"/>
      <c r="BR170" s="12">
        <v>0.14000000000000001</v>
      </c>
      <c r="BS170" s="12"/>
      <c r="BT170" s="12"/>
      <c r="BU170" s="12"/>
      <c r="BV170" s="12"/>
      <c r="BW170" s="12">
        <v>0.08</v>
      </c>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v>1.2311766616055677</v>
      </c>
      <c r="CT170" s="12">
        <f t="shared" ref="CT170:CT178" si="40">(L170*0.60317)/(E170*0.4672)</f>
        <v>1.1134065143192056</v>
      </c>
      <c r="CU170" s="12">
        <f t="shared" ref="CU170:CU178" si="41">100-(SUM(E170:G170,J170:P170))</f>
        <v>2.4400000000000119</v>
      </c>
      <c r="CV170" s="12"/>
    </row>
    <row r="171" spans="1:100">
      <c r="B171" s="7" t="s">
        <v>1498</v>
      </c>
      <c r="C171" s="7" t="s">
        <v>1692</v>
      </c>
      <c r="D171" s="7" t="s">
        <v>1966</v>
      </c>
      <c r="E171" s="8">
        <v>45.76</v>
      </c>
      <c r="F171" s="8">
        <v>0.16</v>
      </c>
      <c r="G171" s="8">
        <v>1.51</v>
      </c>
      <c r="I171" s="8">
        <v>7.2</v>
      </c>
      <c r="J171" s="8">
        <v>7.2</v>
      </c>
      <c r="K171" s="8">
        <v>0.11</v>
      </c>
      <c r="L171" s="8">
        <v>41.21</v>
      </c>
      <c r="M171" s="8">
        <v>1.1000000000000001</v>
      </c>
      <c r="N171" s="8">
        <v>0.11</v>
      </c>
      <c r="O171" s="8">
        <v>0.08</v>
      </c>
      <c r="P171" s="8">
        <v>0.04</v>
      </c>
      <c r="Q171" s="8">
        <v>1.72</v>
      </c>
      <c r="R171" s="8">
        <v>97.28</v>
      </c>
      <c r="S171" s="8">
        <f t="shared" si="37"/>
        <v>91.075016644374188</v>
      </c>
      <c r="T171" s="8">
        <f t="shared" si="38"/>
        <v>0.98373509933774839</v>
      </c>
      <c r="U171" s="12"/>
      <c r="V171" s="12"/>
      <c r="W171" s="12"/>
      <c r="X171" s="12"/>
      <c r="Y171" s="12"/>
      <c r="Z171" s="12"/>
      <c r="AA171" s="12"/>
      <c r="AB171" s="12"/>
      <c r="AC171" s="12">
        <f t="shared" si="39"/>
        <v>959.2</v>
      </c>
      <c r="AD171" s="12"/>
      <c r="AE171" s="12"/>
      <c r="AF171" s="12">
        <v>2258.19</v>
      </c>
      <c r="AG171" s="12"/>
      <c r="AH171" s="12">
        <v>2514.56</v>
      </c>
      <c r="AI171" s="12"/>
      <c r="AJ171" s="12"/>
      <c r="AK171" s="12"/>
      <c r="AL171" s="12"/>
      <c r="AM171" s="12"/>
      <c r="AN171" s="12"/>
      <c r="AO171" s="12"/>
      <c r="AP171" s="12"/>
      <c r="AQ171" s="12">
        <v>24.3</v>
      </c>
      <c r="AR171" s="12"/>
      <c r="AS171" s="12"/>
      <c r="AT171" s="12"/>
      <c r="AU171" s="12"/>
      <c r="AV171" s="12"/>
      <c r="AW171" s="12"/>
      <c r="AX171" s="12"/>
      <c r="AY171" s="12"/>
      <c r="AZ171" s="12"/>
      <c r="BA171" s="12"/>
      <c r="BB171" s="12"/>
      <c r="BC171" s="12"/>
      <c r="BD171" s="12"/>
      <c r="BE171" s="12"/>
      <c r="BF171" s="12"/>
      <c r="BG171" s="12">
        <v>16</v>
      </c>
      <c r="BH171" s="12">
        <v>1.5</v>
      </c>
      <c r="BI171" s="12">
        <v>3.7</v>
      </c>
      <c r="BJ171" s="12"/>
      <c r="BK171" s="12">
        <v>2.2999999999999998</v>
      </c>
      <c r="BL171" s="12">
        <v>0.33</v>
      </c>
      <c r="BM171" s="12">
        <v>0.12</v>
      </c>
      <c r="BN171" s="12"/>
      <c r="BO171" s="12"/>
      <c r="BP171" s="12"/>
      <c r="BQ171" s="12"/>
      <c r="BR171" s="12">
        <v>0.34</v>
      </c>
      <c r="BS171" s="12"/>
      <c r="BT171" s="12">
        <v>0.04</v>
      </c>
      <c r="BU171" s="12"/>
      <c r="BV171" s="12">
        <v>1.17</v>
      </c>
      <c r="BW171" s="12">
        <v>2.82</v>
      </c>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v>0.89804578136930524</v>
      </c>
      <c r="CT171" s="12">
        <f t="shared" si="40"/>
        <v>1.1626620510001555</v>
      </c>
      <c r="CU171" s="12">
        <f t="shared" si="41"/>
        <v>2.7200000000000131</v>
      </c>
      <c r="CV171" s="12"/>
    </row>
    <row r="172" spans="1:100">
      <c r="B172" s="7" t="s">
        <v>1498</v>
      </c>
      <c r="C172" s="7" t="s">
        <v>1692</v>
      </c>
      <c r="D172" s="7" t="s">
        <v>1965</v>
      </c>
      <c r="E172" s="8">
        <v>44.76</v>
      </c>
      <c r="F172" s="8">
        <v>0.09</v>
      </c>
      <c r="G172" s="8">
        <v>0.83</v>
      </c>
      <c r="I172" s="8">
        <v>8.31</v>
      </c>
      <c r="J172" s="8">
        <v>8.31</v>
      </c>
      <c r="K172" s="8">
        <v>0.11</v>
      </c>
      <c r="L172" s="8">
        <v>42.55</v>
      </c>
      <c r="M172" s="8">
        <v>0.92</v>
      </c>
      <c r="N172" s="8">
        <v>0.13</v>
      </c>
      <c r="O172" s="8">
        <v>0.06</v>
      </c>
      <c r="P172" s="8">
        <v>0.04</v>
      </c>
      <c r="Q172" s="8">
        <v>1.6</v>
      </c>
      <c r="R172" s="8">
        <v>97.8</v>
      </c>
      <c r="S172" s="8">
        <f t="shared" si="37"/>
        <v>90.127296855453267</v>
      </c>
      <c r="T172" s="8">
        <f t="shared" si="38"/>
        <v>1.4968289156626509</v>
      </c>
      <c r="U172" s="12"/>
      <c r="V172" s="12"/>
      <c r="W172" s="12"/>
      <c r="X172" s="12"/>
      <c r="Y172" s="12"/>
      <c r="Z172" s="12"/>
      <c r="AA172" s="12"/>
      <c r="AB172" s="12"/>
      <c r="AC172" s="12">
        <f t="shared" si="39"/>
        <v>539.54999999999995</v>
      </c>
      <c r="AD172" s="12"/>
      <c r="AE172" s="12"/>
      <c r="AF172" s="12">
        <v>2258.19</v>
      </c>
      <c r="AG172" s="12"/>
      <c r="AH172" s="12">
        <v>2121.66</v>
      </c>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v>29</v>
      </c>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v>1.0643505556969541</v>
      </c>
      <c r="CT172" s="12">
        <f t="shared" si="40"/>
        <v>1.2272877100624946</v>
      </c>
      <c r="CU172" s="12">
        <f t="shared" si="41"/>
        <v>2.1999999999999886</v>
      </c>
      <c r="CV172" s="12"/>
    </row>
    <row r="173" spans="1:100">
      <c r="B173" s="7" t="s">
        <v>1498</v>
      </c>
      <c r="C173" s="7" t="s">
        <v>1692</v>
      </c>
      <c r="D173" s="7" t="s">
        <v>1964</v>
      </c>
      <c r="E173" s="8">
        <v>44.52</v>
      </c>
      <c r="F173" s="8">
        <v>0.12</v>
      </c>
      <c r="G173" s="8">
        <v>1.22</v>
      </c>
      <c r="I173" s="8">
        <v>7.38</v>
      </c>
      <c r="J173" s="8">
        <v>7.38</v>
      </c>
      <c r="K173" s="8">
        <v>0.12</v>
      </c>
      <c r="L173" s="8">
        <v>41</v>
      </c>
      <c r="M173" s="8">
        <v>1.35</v>
      </c>
      <c r="N173" s="8">
        <v>0.15</v>
      </c>
      <c r="O173" s="8">
        <v>0.11</v>
      </c>
      <c r="P173" s="8">
        <v>0.05</v>
      </c>
      <c r="Q173" s="8">
        <v>2.93</v>
      </c>
      <c r="R173" s="8">
        <v>96.02</v>
      </c>
      <c r="S173" s="8">
        <f t="shared" si="37"/>
        <v>90.829793689320383</v>
      </c>
      <c r="T173" s="8">
        <f t="shared" si="38"/>
        <v>1.4942950819672134</v>
      </c>
      <c r="U173" s="12"/>
      <c r="V173" s="12"/>
      <c r="W173" s="12"/>
      <c r="X173" s="12"/>
      <c r="Y173" s="12"/>
      <c r="Z173" s="12"/>
      <c r="AA173" s="12"/>
      <c r="AB173" s="12"/>
      <c r="AC173" s="12">
        <f t="shared" si="39"/>
        <v>719.4</v>
      </c>
      <c r="AD173" s="12"/>
      <c r="AE173" s="12"/>
      <c r="AF173" s="12">
        <v>2668.77</v>
      </c>
      <c r="AG173" s="12"/>
      <c r="AH173" s="12">
        <v>2121.66</v>
      </c>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v>34</v>
      </c>
      <c r="BH173" s="12">
        <v>3.8</v>
      </c>
      <c r="BI173" s="12">
        <v>8.4</v>
      </c>
      <c r="BJ173" s="12"/>
      <c r="BK173" s="12">
        <v>3</v>
      </c>
      <c r="BL173" s="12">
        <v>0.64</v>
      </c>
      <c r="BM173" s="12">
        <v>0.19</v>
      </c>
      <c r="BN173" s="12"/>
      <c r="BO173" s="12"/>
      <c r="BP173" s="12"/>
      <c r="BQ173" s="12"/>
      <c r="BR173" s="12"/>
      <c r="BS173" s="12"/>
      <c r="BT173" s="12"/>
      <c r="BU173" s="12"/>
      <c r="BV173" s="12">
        <v>0.45</v>
      </c>
      <c r="BW173" s="12">
        <v>0.56000000000000005</v>
      </c>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v>1.2578688385509458</v>
      </c>
      <c r="CT173" s="12">
        <f t="shared" si="40"/>
        <v>1.1889554986830606</v>
      </c>
      <c r="CU173" s="12">
        <f t="shared" si="41"/>
        <v>3.980000000000004</v>
      </c>
      <c r="CV173" s="12"/>
    </row>
    <row r="174" spans="1:100">
      <c r="B174" s="7" t="s">
        <v>1498</v>
      </c>
      <c r="C174" s="7" t="s">
        <v>1692</v>
      </c>
      <c r="D174" s="7" t="s">
        <v>1963</v>
      </c>
      <c r="E174" s="8">
        <v>44.61</v>
      </c>
      <c r="F174" s="8">
        <v>0.09</v>
      </c>
      <c r="G174" s="8">
        <v>0.9</v>
      </c>
      <c r="I174" s="8">
        <v>7.27</v>
      </c>
      <c r="J174" s="8">
        <v>7.27</v>
      </c>
      <c r="K174" s="8">
        <v>0.11</v>
      </c>
      <c r="L174" s="8">
        <v>43.59</v>
      </c>
      <c r="M174" s="8">
        <v>0.84</v>
      </c>
      <c r="N174" s="8">
        <v>0.17</v>
      </c>
      <c r="O174" s="8">
        <v>0.08</v>
      </c>
      <c r="P174" s="8">
        <v>0.03</v>
      </c>
      <c r="Q174" s="8">
        <v>1.77</v>
      </c>
      <c r="R174" s="8">
        <v>97.69</v>
      </c>
      <c r="S174" s="8">
        <f t="shared" si="37"/>
        <v>91.445616652639586</v>
      </c>
      <c r="T174" s="8">
        <f t="shared" si="38"/>
        <v>1.2603733333333333</v>
      </c>
      <c r="U174" s="12"/>
      <c r="V174" s="12"/>
      <c r="W174" s="12"/>
      <c r="X174" s="12"/>
      <c r="Y174" s="12"/>
      <c r="Z174" s="12"/>
      <c r="AA174" s="12"/>
      <c r="AB174" s="12"/>
      <c r="AC174" s="12">
        <f t="shared" si="39"/>
        <v>539.54999999999995</v>
      </c>
      <c r="AD174" s="12"/>
      <c r="AE174" s="12"/>
      <c r="AF174" s="12">
        <v>2326.62</v>
      </c>
      <c r="AG174" s="12"/>
      <c r="AH174" s="12">
        <v>2278.8200000000002</v>
      </c>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v>32</v>
      </c>
      <c r="BH174" s="12">
        <v>1.7</v>
      </c>
      <c r="BI174" s="12">
        <v>3.6</v>
      </c>
      <c r="BJ174" s="12"/>
      <c r="BK174" s="12"/>
      <c r="BL174" s="12">
        <v>0.33</v>
      </c>
      <c r="BM174" s="12">
        <v>0.11</v>
      </c>
      <c r="BN174" s="12"/>
      <c r="BO174" s="12"/>
      <c r="BP174" s="12"/>
      <c r="BQ174" s="12"/>
      <c r="BR174" s="12"/>
      <c r="BS174" s="12"/>
      <c r="BT174" s="12"/>
      <c r="BU174" s="12"/>
      <c r="BV174" s="12">
        <v>0.21</v>
      </c>
      <c r="BW174" s="12">
        <v>7.0000000000000007E-2</v>
      </c>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v>1.020975768160715</v>
      </c>
      <c r="CT174" s="12">
        <f t="shared" si="40"/>
        <v>1.2615124601569769</v>
      </c>
      <c r="CU174" s="12">
        <f t="shared" si="41"/>
        <v>2.3099999999999881</v>
      </c>
      <c r="CV174" s="12"/>
    </row>
    <row r="175" spans="1:100">
      <c r="B175" s="7" t="s">
        <v>1498</v>
      </c>
      <c r="C175" s="7" t="s">
        <v>1692</v>
      </c>
      <c r="D175" s="7" t="s">
        <v>1962</v>
      </c>
      <c r="E175" s="8">
        <v>44.57</v>
      </c>
      <c r="F175" s="8">
        <v>0.1</v>
      </c>
      <c r="G175" s="8">
        <v>1.29</v>
      </c>
      <c r="I175" s="8">
        <v>7.87</v>
      </c>
      <c r="J175" s="8">
        <v>7.87</v>
      </c>
      <c r="K175" s="8">
        <v>0.11</v>
      </c>
      <c r="L175" s="8">
        <v>41.47</v>
      </c>
      <c r="M175" s="8">
        <v>0.93</v>
      </c>
      <c r="N175" s="8">
        <v>0.05</v>
      </c>
      <c r="O175" s="8">
        <v>0.02</v>
      </c>
      <c r="P175" s="8">
        <v>0.02</v>
      </c>
      <c r="Q175" s="8">
        <v>3.03</v>
      </c>
      <c r="R175" s="8">
        <v>96.43</v>
      </c>
      <c r="S175" s="8">
        <f t="shared" si="37"/>
        <v>90.379674958645268</v>
      </c>
      <c r="T175" s="8">
        <f t="shared" si="38"/>
        <v>0.97354418604651172</v>
      </c>
      <c r="U175" s="12"/>
      <c r="V175" s="12"/>
      <c r="W175" s="12"/>
      <c r="X175" s="12"/>
      <c r="Y175" s="12"/>
      <c r="Z175" s="12"/>
      <c r="AA175" s="12"/>
      <c r="AB175" s="12"/>
      <c r="AC175" s="12">
        <f t="shared" si="39"/>
        <v>599.5</v>
      </c>
      <c r="AD175" s="12"/>
      <c r="AE175" s="12"/>
      <c r="AF175" s="12">
        <v>1984.47</v>
      </c>
      <c r="AG175" s="12"/>
      <c r="AH175" s="12">
        <v>2357.4</v>
      </c>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v>2.5</v>
      </c>
      <c r="BI175" s="12">
        <v>6.7</v>
      </c>
      <c r="BJ175" s="12"/>
      <c r="BK175" s="12">
        <v>2.7</v>
      </c>
      <c r="BL175" s="12">
        <v>0.42</v>
      </c>
      <c r="BM175" s="12">
        <v>0.14000000000000001</v>
      </c>
      <c r="BN175" s="12"/>
      <c r="BO175" s="12"/>
      <c r="BP175" s="12"/>
      <c r="BQ175" s="12"/>
      <c r="BR175" s="12">
        <v>0.21</v>
      </c>
      <c r="BS175" s="12"/>
      <c r="BT175" s="12"/>
      <c r="BU175" s="12"/>
      <c r="BV175" s="12">
        <v>0.23</v>
      </c>
      <c r="BW175" s="12">
        <v>2.36</v>
      </c>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v>0.84180453041486369</v>
      </c>
      <c r="CT175" s="12">
        <f t="shared" si="40"/>
        <v>1.2012358916326786</v>
      </c>
      <c r="CU175" s="12">
        <f t="shared" si="41"/>
        <v>3.5700000000000074</v>
      </c>
      <c r="CV175" s="12"/>
    </row>
    <row r="176" spans="1:100">
      <c r="B176" s="7" t="s">
        <v>1498</v>
      </c>
      <c r="C176" s="7" t="s">
        <v>1692</v>
      </c>
      <c r="D176" s="7" t="s">
        <v>1961</v>
      </c>
      <c r="E176" s="8">
        <v>45.52</v>
      </c>
      <c r="F176" s="8">
        <v>0.12</v>
      </c>
      <c r="G176" s="8">
        <v>1.1599999999999999</v>
      </c>
      <c r="I176" s="8">
        <v>6.92</v>
      </c>
      <c r="J176" s="8">
        <v>6.92</v>
      </c>
      <c r="K176" s="8">
        <v>0.11</v>
      </c>
      <c r="L176" s="8">
        <v>41.79</v>
      </c>
      <c r="M176" s="8">
        <v>1.32</v>
      </c>
      <c r="N176" s="8">
        <v>0.09</v>
      </c>
      <c r="O176" s="8">
        <v>0.02</v>
      </c>
      <c r="P176" s="8">
        <v>0.02</v>
      </c>
      <c r="Q176" s="8">
        <v>1.7</v>
      </c>
      <c r="R176" s="8">
        <v>97.07</v>
      </c>
      <c r="S176" s="8">
        <f t="shared" si="37"/>
        <v>91.501537031605338</v>
      </c>
      <c r="T176" s="8">
        <f t="shared" si="38"/>
        <v>1.5366620689655175</v>
      </c>
      <c r="U176" s="12"/>
      <c r="V176" s="12"/>
      <c r="W176" s="12"/>
      <c r="X176" s="12"/>
      <c r="Y176" s="12"/>
      <c r="Z176" s="12"/>
      <c r="AA176" s="12"/>
      <c r="AB176" s="12"/>
      <c r="AC176" s="12">
        <f t="shared" si="39"/>
        <v>719.4</v>
      </c>
      <c r="AD176" s="12"/>
      <c r="AE176" s="12"/>
      <c r="AF176" s="12">
        <v>2463.48</v>
      </c>
      <c r="AG176" s="12"/>
      <c r="AH176" s="12">
        <v>2043.08</v>
      </c>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v>18</v>
      </c>
      <c r="BH176" s="12">
        <v>1.7</v>
      </c>
      <c r="BI176" s="12">
        <v>3.3</v>
      </c>
      <c r="BJ176" s="12"/>
      <c r="BK176" s="12"/>
      <c r="BL176" s="12">
        <v>0.34</v>
      </c>
      <c r="BM176" s="12">
        <v>0.11</v>
      </c>
      <c r="BN176" s="12"/>
      <c r="BO176" s="12"/>
      <c r="BP176" s="12"/>
      <c r="BQ176" s="12"/>
      <c r="BR176" s="12">
        <v>0.13</v>
      </c>
      <c r="BS176" s="12"/>
      <c r="BT176" s="12"/>
      <c r="BU176" s="12"/>
      <c r="BV176" s="12">
        <v>0.23</v>
      </c>
      <c r="BW176" s="12">
        <v>0.21</v>
      </c>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v>1.2057677623979481</v>
      </c>
      <c r="CT176" s="12">
        <f t="shared" si="40"/>
        <v>1.1852419557788838</v>
      </c>
      <c r="CU176" s="12">
        <f t="shared" si="41"/>
        <v>2.9300000000000068</v>
      </c>
      <c r="CV176" s="12"/>
    </row>
    <row r="177" spans="1:100">
      <c r="B177" s="7" t="s">
        <v>1498</v>
      </c>
      <c r="C177" s="7" t="s">
        <v>1692</v>
      </c>
      <c r="D177" s="7" t="s">
        <v>1960</v>
      </c>
      <c r="E177" s="8">
        <v>45.87</v>
      </c>
      <c r="F177" s="8">
        <v>0.2</v>
      </c>
      <c r="G177" s="8">
        <v>2.02</v>
      </c>
      <c r="I177" s="8">
        <v>8.06</v>
      </c>
      <c r="J177" s="8">
        <v>8.06</v>
      </c>
      <c r="K177" s="8">
        <v>0.13</v>
      </c>
      <c r="L177" s="8">
        <v>40.090000000000003</v>
      </c>
      <c r="M177" s="8">
        <v>1.54</v>
      </c>
      <c r="N177" s="8">
        <v>0.11</v>
      </c>
      <c r="O177" s="8">
        <v>0.1</v>
      </c>
      <c r="P177" s="8">
        <v>0.03</v>
      </c>
      <c r="Q177" s="8">
        <v>1.01</v>
      </c>
      <c r="R177" s="8">
        <v>98.15</v>
      </c>
      <c r="S177" s="8">
        <f t="shared" si="37"/>
        <v>89.86617256596098</v>
      </c>
      <c r="T177" s="8">
        <f t="shared" si="38"/>
        <v>1.0295128712871289</v>
      </c>
      <c r="U177" s="12"/>
      <c r="V177" s="12"/>
      <c r="W177" s="12"/>
      <c r="X177" s="12"/>
      <c r="Y177" s="12"/>
      <c r="Z177" s="12"/>
      <c r="AA177" s="12"/>
      <c r="AB177" s="12"/>
      <c r="AC177" s="12">
        <f t="shared" si="39"/>
        <v>1199</v>
      </c>
      <c r="AD177" s="12"/>
      <c r="AE177" s="12"/>
      <c r="AF177" s="12">
        <v>3216.21</v>
      </c>
      <c r="AG177" s="12"/>
      <c r="AH177" s="12">
        <v>1964.5</v>
      </c>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v>154</v>
      </c>
      <c r="BH177" s="12">
        <v>20.7</v>
      </c>
      <c r="BI177" s="12">
        <v>5.0999999999999996</v>
      </c>
      <c r="BJ177" s="12"/>
      <c r="BK177" s="12"/>
      <c r="BL177" s="12">
        <v>0.15</v>
      </c>
      <c r="BM177" s="12">
        <v>0.15</v>
      </c>
      <c r="BN177" s="12"/>
      <c r="BO177" s="12"/>
      <c r="BP177" s="12"/>
      <c r="BQ177" s="12"/>
      <c r="BR177" s="12">
        <v>0.25</v>
      </c>
      <c r="BS177" s="12"/>
      <c r="BT177" s="12"/>
      <c r="BU177" s="12"/>
      <c r="BV177" s="12">
        <v>0.28000000000000003</v>
      </c>
      <c r="BW177" s="12">
        <v>0.19</v>
      </c>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v>1.6371646729447697</v>
      </c>
      <c r="CT177" s="12">
        <f t="shared" si="40"/>
        <v>1.1283509913737753</v>
      </c>
      <c r="CU177" s="12">
        <f t="shared" si="41"/>
        <v>1.8499999999999943</v>
      </c>
      <c r="CV177" s="12"/>
    </row>
    <row r="178" spans="1:100">
      <c r="B178" s="7" t="s">
        <v>1498</v>
      </c>
      <c r="C178" s="7" t="s">
        <v>1692</v>
      </c>
      <c r="D178" s="7" t="s">
        <v>1959</v>
      </c>
      <c r="E178" s="8">
        <v>43.98</v>
      </c>
      <c r="F178" s="8">
        <v>0.11</v>
      </c>
      <c r="G178" s="8">
        <v>1.1200000000000001</v>
      </c>
      <c r="I178" s="8">
        <v>8.1999999999999993</v>
      </c>
      <c r="J178" s="8">
        <v>8.1999999999999993</v>
      </c>
      <c r="K178" s="8">
        <v>0.11</v>
      </c>
      <c r="L178" s="8">
        <v>41.18</v>
      </c>
      <c r="M178" s="8">
        <v>1</v>
      </c>
      <c r="N178" s="8">
        <v>0.19</v>
      </c>
      <c r="O178" s="8">
        <v>0.04</v>
      </c>
      <c r="P178" s="8">
        <v>0.03</v>
      </c>
      <c r="Q178" s="8">
        <v>2.37</v>
      </c>
      <c r="R178" s="8">
        <v>95.96</v>
      </c>
      <c r="S178" s="8">
        <f t="shared" si="37"/>
        <v>89.953311445825079</v>
      </c>
      <c r="T178" s="8">
        <f t="shared" si="38"/>
        <v>1.2057142857142857</v>
      </c>
      <c r="U178" s="12"/>
      <c r="V178" s="12"/>
      <c r="W178" s="12"/>
      <c r="X178" s="12"/>
      <c r="Y178" s="12"/>
      <c r="Z178" s="12"/>
      <c r="AA178" s="12"/>
      <c r="AB178" s="12"/>
      <c r="AC178" s="12">
        <f t="shared" si="39"/>
        <v>659.45</v>
      </c>
      <c r="AD178" s="12"/>
      <c r="AE178" s="12"/>
      <c r="AF178" s="12">
        <v>2052.9</v>
      </c>
      <c r="AG178" s="12"/>
      <c r="AH178" s="12">
        <v>2278.8200000000002</v>
      </c>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v>59</v>
      </c>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v>0.90086097190651315</v>
      </c>
      <c r="CT178" s="12">
        <f t="shared" si="40"/>
        <v>1.2088377558759584</v>
      </c>
      <c r="CU178" s="12">
        <f t="shared" si="41"/>
        <v>4.0400000000000063</v>
      </c>
      <c r="CV178" s="12"/>
    </row>
    <row r="179" spans="1:100">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row>
    <row r="180" spans="1:100">
      <c r="A180" s="7" t="s">
        <v>1958</v>
      </c>
      <c r="B180" s="7" t="s">
        <v>1924</v>
      </c>
      <c r="C180" s="7" t="s">
        <v>1692</v>
      </c>
      <c r="D180" s="7" t="s">
        <v>1957</v>
      </c>
      <c r="E180" s="8">
        <v>45.29</v>
      </c>
      <c r="G180" s="8">
        <v>1.05</v>
      </c>
      <c r="H180" s="8">
        <v>1.24</v>
      </c>
      <c r="I180" s="8">
        <v>4.6900000000000004</v>
      </c>
      <c r="J180" s="8">
        <v>5.8057644000000002</v>
      </c>
      <c r="K180" s="8">
        <v>0.1</v>
      </c>
      <c r="L180" s="8">
        <v>43.59</v>
      </c>
      <c r="M180" s="8">
        <v>0.3</v>
      </c>
      <c r="P180" s="8">
        <v>0.01</v>
      </c>
      <c r="Q180" s="8">
        <v>2.99</v>
      </c>
      <c r="R180" s="8">
        <v>96.145764400000004</v>
      </c>
      <c r="S180" s="8">
        <f>100*(L180/40.3)/((L180/40.3)+(J180/71.85))</f>
        <v>93.04877311622792</v>
      </c>
      <c r="T180" s="8">
        <f>1.3504*M180/G180</f>
        <v>0.38582857142857141</v>
      </c>
      <c r="U180" s="12"/>
      <c r="V180" s="12"/>
      <c r="W180" s="12"/>
      <c r="X180" s="12"/>
      <c r="Y180" s="12"/>
      <c r="Z180" s="12"/>
      <c r="AA180" s="12"/>
      <c r="AB180" s="12"/>
      <c r="AC180" s="12"/>
      <c r="AD180" s="12"/>
      <c r="AE180" s="12">
        <v>25</v>
      </c>
      <c r="AF180" s="12">
        <v>2661</v>
      </c>
      <c r="AG180" s="12"/>
      <c r="AH180" s="12">
        <v>2076</v>
      </c>
      <c r="AI180" s="12"/>
      <c r="AJ180" s="12">
        <v>34</v>
      </c>
      <c r="AK180" s="12"/>
      <c r="AL180" s="12"/>
      <c r="AM180" s="12"/>
      <c r="AN180" s="12"/>
      <c r="AO180" s="12"/>
      <c r="AP180" s="12">
        <v>4</v>
      </c>
      <c r="AQ180" s="12">
        <v>18</v>
      </c>
      <c r="AR180" s="12"/>
      <c r="AS180" s="12">
        <v>17</v>
      </c>
      <c r="AT180" s="12">
        <v>2</v>
      </c>
      <c r="AU180" s="12"/>
      <c r="AV180" s="12"/>
      <c r="AW180" s="12"/>
      <c r="AX180" s="12"/>
      <c r="AY180" s="12"/>
      <c r="AZ180" s="12"/>
      <c r="BA180" s="12"/>
      <c r="BB180" s="12"/>
      <c r="BC180" s="12"/>
      <c r="BD180" s="12"/>
      <c r="BE180" s="12"/>
      <c r="BF180" s="12"/>
      <c r="BG180" s="12">
        <v>17</v>
      </c>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v>1.2817919075144508</v>
      </c>
      <c r="CT180" s="12">
        <f>(L180*0.60317)/(E180*0.4672)</f>
        <v>1.2425716680857308</v>
      </c>
      <c r="CU180" s="12">
        <f>100-(SUM(E180:G180,J180:P180))</f>
        <v>3.8542355999999955</v>
      </c>
      <c r="CV180" s="12"/>
    </row>
    <row r="181" spans="1:100">
      <c r="B181" s="7" t="s">
        <v>1924</v>
      </c>
      <c r="C181" s="7" t="s">
        <v>1692</v>
      </c>
      <c r="D181" s="7" t="s">
        <v>1956</v>
      </c>
      <c r="E181" s="8">
        <v>47.46</v>
      </c>
      <c r="G181" s="8">
        <v>1.75</v>
      </c>
      <c r="H181" s="8">
        <v>1.29</v>
      </c>
      <c r="I181" s="8">
        <v>4.16</v>
      </c>
      <c r="J181" s="8">
        <v>5.3207548999999998</v>
      </c>
      <c r="K181" s="8">
        <v>0.1</v>
      </c>
      <c r="L181" s="8">
        <v>39.92</v>
      </c>
      <c r="M181" s="8">
        <v>0.57999999999999996</v>
      </c>
      <c r="P181" s="8">
        <v>0.03</v>
      </c>
      <c r="Q181" s="8">
        <v>2.98</v>
      </c>
      <c r="R181" s="8">
        <v>95.160754900000001</v>
      </c>
      <c r="S181" s="8">
        <f>100*(L181/40.3)/((L181/40.3)+(J181/71.85))</f>
        <v>93.044152094911311</v>
      </c>
      <c r="T181" s="8">
        <f>1.3504*M181/G181</f>
        <v>0.44756114285714282</v>
      </c>
      <c r="U181" s="12"/>
      <c r="V181" s="12"/>
      <c r="W181" s="12"/>
      <c r="X181" s="12"/>
      <c r="Y181" s="12"/>
      <c r="Z181" s="12"/>
      <c r="AA181" s="12"/>
      <c r="AB181" s="12"/>
      <c r="AC181" s="12"/>
      <c r="AD181" s="12"/>
      <c r="AE181" s="12">
        <v>34</v>
      </c>
      <c r="AF181" s="12">
        <v>3395</v>
      </c>
      <c r="AG181" s="12"/>
      <c r="AH181" s="12">
        <v>1764</v>
      </c>
      <c r="AI181" s="12">
        <v>5</v>
      </c>
      <c r="AJ181" s="12">
        <v>34</v>
      </c>
      <c r="AK181" s="12"/>
      <c r="AL181" s="12"/>
      <c r="AM181" s="12"/>
      <c r="AN181" s="12"/>
      <c r="AO181" s="12"/>
      <c r="AP181" s="12">
        <v>5</v>
      </c>
      <c r="AQ181" s="12">
        <v>32</v>
      </c>
      <c r="AR181" s="12"/>
      <c r="AS181" s="12">
        <v>19</v>
      </c>
      <c r="AT181" s="12">
        <v>3</v>
      </c>
      <c r="AU181" s="12"/>
      <c r="AV181" s="12"/>
      <c r="AW181" s="12"/>
      <c r="AX181" s="12"/>
      <c r="AY181" s="12"/>
      <c r="AZ181" s="12"/>
      <c r="BA181" s="12"/>
      <c r="BB181" s="12"/>
      <c r="BC181" s="12"/>
      <c r="BD181" s="12"/>
      <c r="BE181" s="12"/>
      <c r="BF181" s="12"/>
      <c r="BG181" s="12">
        <v>20</v>
      </c>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v>1.9246031746031746</v>
      </c>
      <c r="CT181" s="12">
        <f>(L181*0.60317)/(E181*0.4672)</f>
        <v>1.0859246647501286</v>
      </c>
      <c r="CU181" s="12">
        <f>100-(SUM(E181:G181,J181:P181))</f>
        <v>4.8392450999999994</v>
      </c>
      <c r="CV181" s="12"/>
    </row>
    <row r="182" spans="1:100">
      <c r="B182" s="7" t="s">
        <v>1924</v>
      </c>
      <c r="C182" s="7" t="s">
        <v>1692</v>
      </c>
      <c r="D182" s="7" t="s">
        <v>1955</v>
      </c>
      <c r="E182" s="8">
        <v>42.51</v>
      </c>
      <c r="F182" s="8">
        <v>0.94</v>
      </c>
      <c r="G182" s="8">
        <v>1.1000000000000001</v>
      </c>
      <c r="H182" s="8">
        <v>2.1800000000000002</v>
      </c>
      <c r="I182" s="8">
        <v>5.2</v>
      </c>
      <c r="J182" s="8">
        <v>7.1615858000000001</v>
      </c>
      <c r="K182" s="8">
        <v>0.12</v>
      </c>
      <c r="L182" s="8">
        <v>39.46</v>
      </c>
      <c r="M182" s="8">
        <v>3.08</v>
      </c>
      <c r="N182" s="8">
        <v>0.19</v>
      </c>
      <c r="O182" s="8">
        <v>0.6</v>
      </c>
      <c r="P182" s="8">
        <v>0.11</v>
      </c>
      <c r="Q182" s="8">
        <v>3.23</v>
      </c>
      <c r="R182" s="8">
        <v>95.271585799999997</v>
      </c>
      <c r="S182" s="8">
        <f>100*(L182/40.3)/((L182/40.3)+(J182/71.85))</f>
        <v>90.760909303342245</v>
      </c>
      <c r="T182" s="8">
        <f>1.3504*M182/G182</f>
        <v>3.78112</v>
      </c>
      <c r="U182" s="12"/>
      <c r="V182" s="12"/>
      <c r="W182" s="12"/>
      <c r="X182" s="12"/>
      <c r="Y182" s="12"/>
      <c r="Z182" s="12"/>
      <c r="AA182" s="12"/>
      <c r="AB182" s="12"/>
      <c r="AC182" s="12"/>
      <c r="AD182" s="12"/>
      <c r="AE182" s="12">
        <v>76</v>
      </c>
      <c r="AF182" s="12">
        <v>2084</v>
      </c>
      <c r="AG182" s="12"/>
      <c r="AH182" s="12">
        <v>1924</v>
      </c>
      <c r="AI182" s="12">
        <v>42</v>
      </c>
      <c r="AJ182" s="12">
        <v>49</v>
      </c>
      <c r="AK182" s="12"/>
      <c r="AL182" s="12"/>
      <c r="AM182" s="12"/>
      <c r="AN182" s="12"/>
      <c r="AO182" s="12"/>
      <c r="AP182" s="12">
        <v>27</v>
      </c>
      <c r="AQ182" s="12">
        <v>95</v>
      </c>
      <c r="AR182" s="12">
        <v>2</v>
      </c>
      <c r="AS182" s="12">
        <v>340</v>
      </c>
      <c r="AT182" s="12">
        <v>31</v>
      </c>
      <c r="AU182" s="12"/>
      <c r="AV182" s="12"/>
      <c r="AW182" s="12"/>
      <c r="AX182" s="12"/>
      <c r="AY182" s="12"/>
      <c r="AZ182" s="12"/>
      <c r="BA182" s="12"/>
      <c r="BB182" s="12"/>
      <c r="BC182" s="12"/>
      <c r="BD182" s="12"/>
      <c r="BE182" s="12"/>
      <c r="BF182" s="12"/>
      <c r="BG182" s="12">
        <v>93</v>
      </c>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v>1.0831600831600832</v>
      </c>
      <c r="CT182" s="12">
        <f>(L182*0.60317)/(E182*0.4672)</f>
        <v>1.1984029644112746</v>
      </c>
      <c r="CU182" s="12">
        <f>100-(SUM(E182:G182,J182:P182))</f>
        <v>4.7284142000000173</v>
      </c>
      <c r="CV182" s="12"/>
    </row>
    <row r="183" spans="1:100">
      <c r="B183" s="7" t="s">
        <v>1924</v>
      </c>
      <c r="C183" s="7" t="s">
        <v>1692</v>
      </c>
      <c r="D183" s="7" t="s">
        <v>1954</v>
      </c>
      <c r="E183" s="8">
        <v>44.29</v>
      </c>
      <c r="F183" s="8">
        <v>0.41</v>
      </c>
      <c r="G183" s="8">
        <v>1.1299999999999999</v>
      </c>
      <c r="H183" s="8">
        <v>2.2599999999999998</v>
      </c>
      <c r="I183" s="8">
        <v>5.56</v>
      </c>
      <c r="J183" s="8">
        <v>7.5935705999999996</v>
      </c>
      <c r="K183" s="8">
        <v>0.12</v>
      </c>
      <c r="L183" s="8">
        <v>38.61</v>
      </c>
      <c r="M183" s="8">
        <v>1.77</v>
      </c>
      <c r="N183" s="8">
        <v>0.28000000000000003</v>
      </c>
      <c r="O183" s="8">
        <v>1.31</v>
      </c>
      <c r="P183" s="8">
        <v>0.04</v>
      </c>
      <c r="Q183" s="8">
        <v>3.22</v>
      </c>
      <c r="R183" s="8">
        <v>95.5535706</v>
      </c>
      <c r="S183" s="8">
        <f>100*(L183/40.3)/((L183/40.3)+(J183/71.85))</f>
        <v>90.064738559146519</v>
      </c>
      <c r="T183" s="8">
        <f>1.3504*M183/G183</f>
        <v>2.1152283185840708</v>
      </c>
      <c r="U183" s="12"/>
      <c r="V183" s="12"/>
      <c r="W183" s="12"/>
      <c r="X183" s="12"/>
      <c r="Y183" s="12"/>
      <c r="Z183" s="12"/>
      <c r="AA183" s="12"/>
      <c r="AB183" s="12"/>
      <c r="AC183" s="12"/>
      <c r="AD183" s="12"/>
      <c r="AE183" s="12">
        <v>55</v>
      </c>
      <c r="AF183" s="12">
        <v>1876</v>
      </c>
      <c r="AG183" s="12"/>
      <c r="AH183" s="12">
        <v>1832</v>
      </c>
      <c r="AI183" s="12">
        <v>20</v>
      </c>
      <c r="AJ183" s="12">
        <v>57</v>
      </c>
      <c r="AK183" s="12"/>
      <c r="AL183" s="12"/>
      <c r="AM183" s="12"/>
      <c r="AN183" s="12"/>
      <c r="AO183" s="12"/>
      <c r="AP183" s="12">
        <v>55</v>
      </c>
      <c r="AQ183" s="12">
        <v>198</v>
      </c>
      <c r="AR183" s="12"/>
      <c r="AS183" s="12">
        <v>132</v>
      </c>
      <c r="AT183" s="12">
        <v>14</v>
      </c>
      <c r="AU183" s="12"/>
      <c r="AV183" s="12"/>
      <c r="AW183" s="12"/>
      <c r="AX183" s="12"/>
      <c r="AY183" s="12"/>
      <c r="AZ183" s="12"/>
      <c r="BA183" s="12"/>
      <c r="BB183" s="12"/>
      <c r="BC183" s="12"/>
      <c r="BD183" s="12"/>
      <c r="BE183" s="12"/>
      <c r="BF183" s="12"/>
      <c r="BG183" s="12">
        <v>310</v>
      </c>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v>1.0240174672489082</v>
      </c>
      <c r="CT183" s="12">
        <f>(L183*0.60317)/(E183*0.4672)</f>
        <v>1.1254624766483048</v>
      </c>
      <c r="CU183" s="12">
        <f>100-(SUM(E183:G183,J183:P183))</f>
        <v>4.4464293999999995</v>
      </c>
      <c r="CV183" s="12"/>
    </row>
    <row r="184" spans="1:100">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row>
    <row r="185" spans="1:100" s="20" customFormat="1">
      <c r="A185" s="7" t="s">
        <v>1953</v>
      </c>
      <c r="B185" s="19" t="s">
        <v>1489</v>
      </c>
      <c r="C185" s="19" t="s">
        <v>1697</v>
      </c>
      <c r="D185" s="19">
        <v>152</v>
      </c>
      <c r="E185" s="8">
        <v>44.76</v>
      </c>
      <c r="F185" s="8">
        <v>0.28000000000000003</v>
      </c>
      <c r="G185" s="8">
        <v>3.29</v>
      </c>
      <c r="H185" s="8">
        <v>5.24</v>
      </c>
      <c r="I185" s="8">
        <v>4.95</v>
      </c>
      <c r="J185" s="8">
        <v>9.6650044000000008</v>
      </c>
      <c r="K185" s="8">
        <v>0.12</v>
      </c>
      <c r="L185" s="8">
        <v>37.58</v>
      </c>
      <c r="M185" s="8">
        <v>2.54</v>
      </c>
      <c r="N185" s="8">
        <v>0.2</v>
      </c>
      <c r="O185" s="8">
        <v>0.24</v>
      </c>
      <c r="P185" s="8"/>
      <c r="Q185" s="8"/>
      <c r="R185" s="8">
        <v>98.675004400000006</v>
      </c>
      <c r="S185" s="8">
        <f t="shared" ref="S185:S216" si="42">100*(L185/40.3)/((L185/40.3)+(J185/71.85))</f>
        <v>87.393293032861237</v>
      </c>
      <c r="T185" s="8">
        <f t="shared" ref="T185:T216" si="43">1.3504*M185/G185</f>
        <v>1.0425580547112463</v>
      </c>
      <c r="U185" s="12"/>
      <c r="V185" s="12"/>
      <c r="W185" s="12"/>
      <c r="X185" s="12"/>
      <c r="Y185" s="12"/>
      <c r="Z185" s="12"/>
      <c r="AA185" s="12"/>
      <c r="AB185" s="12"/>
      <c r="AC185" s="12"/>
      <c r="AD185" s="12"/>
      <c r="AE185" s="12"/>
      <c r="AF185" s="12">
        <v>1916.04</v>
      </c>
      <c r="AG185" s="12"/>
      <c r="AH185" s="12">
        <v>785.8</v>
      </c>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v>2.4383303639602953</v>
      </c>
      <c r="CT185" s="12">
        <f t="shared" ref="CT185:CT216" si="44">(L185*0.60317)/(E185*0.4672)</f>
        <v>1.0839358905792844</v>
      </c>
      <c r="CU185" s="12">
        <f t="shared" ref="CU185:CU216" si="45">100-(SUM(E185:G185,J185:P185))</f>
        <v>1.3249956000000083</v>
      </c>
      <c r="CV185" s="12"/>
    </row>
    <row r="186" spans="1:100" s="20" customFormat="1">
      <c r="A186" s="19"/>
      <c r="B186" s="19" t="s">
        <v>1489</v>
      </c>
      <c r="C186" s="19" t="s">
        <v>1697</v>
      </c>
      <c r="D186" s="19">
        <v>121</v>
      </c>
      <c r="E186" s="8">
        <v>44.38</v>
      </c>
      <c r="F186" s="8">
        <v>0.35</v>
      </c>
      <c r="G186" s="8">
        <v>2.96</v>
      </c>
      <c r="H186" s="8">
        <v>4.8</v>
      </c>
      <c r="I186" s="8">
        <v>5.4</v>
      </c>
      <c r="J186" s="8">
        <v>9.7190879999999993</v>
      </c>
      <c r="K186" s="8">
        <v>0.13</v>
      </c>
      <c r="L186" s="8">
        <v>38.549999999999997</v>
      </c>
      <c r="M186" s="8">
        <v>2.25</v>
      </c>
      <c r="N186" s="8">
        <v>0.17</v>
      </c>
      <c r="O186" s="8">
        <v>0.1</v>
      </c>
      <c r="P186" s="8"/>
      <c r="Q186" s="8"/>
      <c r="R186" s="8">
        <v>98.609088</v>
      </c>
      <c r="S186" s="8">
        <f t="shared" si="42"/>
        <v>87.610955258897377</v>
      </c>
      <c r="T186" s="8">
        <f t="shared" si="43"/>
        <v>1.0264864864864867</v>
      </c>
      <c r="U186" s="12"/>
      <c r="V186" s="12"/>
      <c r="W186" s="12"/>
      <c r="X186" s="12"/>
      <c r="Y186" s="12"/>
      <c r="Z186" s="12"/>
      <c r="AA186" s="12"/>
      <c r="AB186" s="12"/>
      <c r="AC186" s="12"/>
      <c r="AD186" s="12"/>
      <c r="AE186" s="12"/>
      <c r="AF186" s="12">
        <v>2326.62</v>
      </c>
      <c r="AG186" s="12"/>
      <c r="AH186" s="12">
        <v>1964.5</v>
      </c>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v>1.1843318910664293</v>
      </c>
      <c r="CT186" s="12">
        <f t="shared" si="44"/>
        <v>1.1214346820655359</v>
      </c>
      <c r="CU186" s="12">
        <f t="shared" si="45"/>
        <v>1.3909120000000001</v>
      </c>
      <c r="CV186" s="12"/>
    </row>
    <row r="187" spans="1:100" s="20" customFormat="1">
      <c r="A187" s="19"/>
      <c r="B187" s="19" t="s">
        <v>1489</v>
      </c>
      <c r="C187" s="19" t="s">
        <v>1697</v>
      </c>
      <c r="D187" s="19">
        <v>501</v>
      </c>
      <c r="E187" s="8">
        <v>43.96</v>
      </c>
      <c r="F187" s="8">
        <v>0.35</v>
      </c>
      <c r="G187" s="8">
        <v>3.37</v>
      </c>
      <c r="H187" s="8">
        <v>3.89</v>
      </c>
      <c r="I187" s="8">
        <v>6.03</v>
      </c>
      <c r="J187" s="8">
        <v>9.5302609</v>
      </c>
      <c r="K187" s="8">
        <v>0.18</v>
      </c>
      <c r="L187" s="8">
        <v>38.96</v>
      </c>
      <c r="M187" s="8">
        <v>2.39</v>
      </c>
      <c r="N187" s="8">
        <v>0.15</v>
      </c>
      <c r="O187" s="8">
        <v>0.18</v>
      </c>
      <c r="P187" s="8"/>
      <c r="Q187" s="8"/>
      <c r="R187" s="8">
        <v>99.070260899999994</v>
      </c>
      <c r="S187" s="8">
        <f t="shared" si="42"/>
        <v>87.935035246776408</v>
      </c>
      <c r="T187" s="8">
        <f t="shared" si="43"/>
        <v>0.95770207715133526</v>
      </c>
      <c r="U187" s="12"/>
      <c r="V187" s="12"/>
      <c r="W187" s="12"/>
      <c r="X187" s="12"/>
      <c r="Y187" s="12"/>
      <c r="Z187" s="12"/>
      <c r="AA187" s="12"/>
      <c r="AB187" s="12"/>
      <c r="AC187" s="12"/>
      <c r="AD187" s="12"/>
      <c r="AE187" s="12"/>
      <c r="AF187" s="12">
        <v>2326.62</v>
      </c>
      <c r="AG187" s="12"/>
      <c r="AH187" s="12">
        <v>2121.66</v>
      </c>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v>1.0966036028392863</v>
      </c>
      <c r="CT187" s="12">
        <f t="shared" si="44"/>
        <v>1.1441900404477294</v>
      </c>
      <c r="CU187" s="12">
        <f t="shared" si="45"/>
        <v>0.92973909999999194</v>
      </c>
      <c r="CV187" s="12"/>
    </row>
    <row r="188" spans="1:100" s="20" customFormat="1">
      <c r="A188" s="19"/>
      <c r="B188" s="19" t="s">
        <v>1489</v>
      </c>
      <c r="C188" s="19" t="s">
        <v>1697</v>
      </c>
      <c r="D188" s="19">
        <v>502</v>
      </c>
      <c r="E188" s="8">
        <v>44.14</v>
      </c>
      <c r="F188" s="8">
        <v>0.32</v>
      </c>
      <c r="G188" s="8">
        <v>3.99</v>
      </c>
      <c r="H188" s="8">
        <v>3.65</v>
      </c>
      <c r="I188" s="8">
        <v>5.61</v>
      </c>
      <c r="J188" s="8">
        <v>8.8943065000000008</v>
      </c>
      <c r="K188" s="8">
        <v>0.17</v>
      </c>
      <c r="L188" s="8">
        <v>37.47</v>
      </c>
      <c r="M188" s="8">
        <v>3.17</v>
      </c>
      <c r="N188" s="8">
        <v>0.22</v>
      </c>
      <c r="O188" s="8">
        <v>0.19</v>
      </c>
      <c r="P188" s="8"/>
      <c r="Q188" s="8"/>
      <c r="R188" s="8">
        <v>98.564306499999986</v>
      </c>
      <c r="S188" s="8">
        <f t="shared" si="42"/>
        <v>88.25039349366763</v>
      </c>
      <c r="T188" s="8">
        <f t="shared" si="43"/>
        <v>1.0728741854636592</v>
      </c>
      <c r="U188" s="12"/>
      <c r="V188" s="12"/>
      <c r="W188" s="12"/>
      <c r="X188" s="12"/>
      <c r="Y188" s="12"/>
      <c r="Z188" s="12"/>
      <c r="AA188" s="12"/>
      <c r="AB188" s="12"/>
      <c r="AC188" s="12"/>
      <c r="AD188" s="12"/>
      <c r="AE188" s="12"/>
      <c r="AF188" s="12">
        <v>2668.77</v>
      </c>
      <c r="AG188" s="12"/>
      <c r="AH188" s="12">
        <v>2043.08</v>
      </c>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v>1.3062484092644437</v>
      </c>
      <c r="CT188" s="12">
        <f t="shared" si="44"/>
        <v>1.0959437466637907</v>
      </c>
      <c r="CU188" s="12">
        <f t="shared" si="45"/>
        <v>1.4356934999999993</v>
      </c>
      <c r="CV188" s="12"/>
    </row>
    <row r="189" spans="1:100" s="20" customFormat="1">
      <c r="A189" s="19"/>
      <c r="B189" s="19" t="s">
        <v>1489</v>
      </c>
      <c r="C189" s="19" t="s">
        <v>1697</v>
      </c>
      <c r="D189" s="19">
        <v>158</v>
      </c>
      <c r="E189" s="8">
        <v>45.83</v>
      </c>
      <c r="F189" s="8">
        <v>0.55000000000000004</v>
      </c>
      <c r="G189" s="8">
        <v>1.83</v>
      </c>
      <c r="H189" s="8"/>
      <c r="I189" s="8">
        <v>8.4700000000000006</v>
      </c>
      <c r="J189" s="8">
        <v>8.4700000000000006</v>
      </c>
      <c r="K189" s="8">
        <v>0.15</v>
      </c>
      <c r="L189" s="8">
        <v>39.15</v>
      </c>
      <c r="M189" s="8">
        <v>2.0499999999999998</v>
      </c>
      <c r="N189" s="8"/>
      <c r="O189" s="8">
        <v>0.13</v>
      </c>
      <c r="P189" s="8"/>
      <c r="Q189" s="8"/>
      <c r="R189" s="8">
        <v>98.16</v>
      </c>
      <c r="S189" s="8">
        <f t="shared" si="42"/>
        <v>89.178441847927658</v>
      </c>
      <c r="T189" s="8">
        <f t="shared" si="43"/>
        <v>1.5127431693989069</v>
      </c>
      <c r="U189" s="12"/>
      <c r="V189" s="12"/>
      <c r="W189" s="12"/>
      <c r="X189" s="12"/>
      <c r="Y189" s="12"/>
      <c r="Z189" s="12"/>
      <c r="AA189" s="12"/>
      <c r="AB189" s="12"/>
      <c r="AC189" s="12"/>
      <c r="AD189" s="12"/>
      <c r="AE189" s="12"/>
      <c r="AF189" s="12">
        <v>1505.46</v>
      </c>
      <c r="AG189" s="12"/>
      <c r="AH189" s="12">
        <v>2357.4</v>
      </c>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v>0.63861033341817253</v>
      </c>
      <c r="CT189" s="12">
        <f t="shared" si="44"/>
        <v>1.1028559938232119</v>
      </c>
      <c r="CU189" s="12">
        <f t="shared" si="45"/>
        <v>1.8400000000000176</v>
      </c>
      <c r="CV189" s="12"/>
    </row>
    <row r="190" spans="1:100" s="20" customFormat="1">
      <c r="A190" s="19"/>
      <c r="B190" s="19" t="s">
        <v>1489</v>
      </c>
      <c r="C190" s="19" t="s">
        <v>1697</v>
      </c>
      <c r="D190" s="19">
        <v>100</v>
      </c>
      <c r="E190" s="8">
        <v>43.85</v>
      </c>
      <c r="F190" s="8">
        <v>0.19</v>
      </c>
      <c r="G190" s="8">
        <v>4.16</v>
      </c>
      <c r="H190" s="8">
        <v>3.92</v>
      </c>
      <c r="I190" s="8">
        <v>4.7699999999999996</v>
      </c>
      <c r="J190" s="8">
        <v>8.2972551999999986</v>
      </c>
      <c r="K190" s="8">
        <v>0.14000000000000001</v>
      </c>
      <c r="L190" s="8">
        <v>38.57</v>
      </c>
      <c r="M190" s="8">
        <v>3.24</v>
      </c>
      <c r="N190" s="8">
        <v>0.22</v>
      </c>
      <c r="O190" s="8">
        <v>0.24</v>
      </c>
      <c r="P190" s="8"/>
      <c r="Q190" s="8"/>
      <c r="R190" s="8">
        <v>98.907255200000009</v>
      </c>
      <c r="S190" s="8">
        <f t="shared" si="42"/>
        <v>89.233135746541024</v>
      </c>
      <c r="T190" s="8">
        <f t="shared" si="43"/>
        <v>1.0517538461538463</v>
      </c>
      <c r="U190" s="12"/>
      <c r="V190" s="12"/>
      <c r="W190" s="12"/>
      <c r="X190" s="12"/>
      <c r="Y190" s="12"/>
      <c r="Z190" s="12"/>
      <c r="AA190" s="12"/>
      <c r="AB190" s="12"/>
      <c r="AC190" s="12"/>
      <c r="AD190" s="12"/>
      <c r="AE190" s="12"/>
      <c r="AF190" s="12">
        <v>1847.61</v>
      </c>
      <c r="AG190" s="12"/>
      <c r="AH190" s="12">
        <v>785.8</v>
      </c>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v>2.3512471366759988</v>
      </c>
      <c r="CT190" s="12">
        <f t="shared" si="44"/>
        <v>1.1355779207213257</v>
      </c>
      <c r="CU190" s="12">
        <f t="shared" si="45"/>
        <v>1.0927448000000197</v>
      </c>
      <c r="CV190" s="12"/>
    </row>
    <row r="191" spans="1:100" s="20" customFormat="1">
      <c r="A191" s="19"/>
      <c r="B191" s="19" t="s">
        <v>1489</v>
      </c>
      <c r="C191" s="19" t="s">
        <v>1697</v>
      </c>
      <c r="D191" s="19">
        <v>508</v>
      </c>
      <c r="E191" s="8">
        <v>44.68</v>
      </c>
      <c r="F191" s="8">
        <v>0.19</v>
      </c>
      <c r="G191" s="8">
        <v>3.61</v>
      </c>
      <c r="H191" s="8">
        <v>3.9</v>
      </c>
      <c r="I191" s="8">
        <v>4.71</v>
      </c>
      <c r="J191" s="8">
        <v>8.219259000000001</v>
      </c>
      <c r="K191" s="8">
        <v>0.17</v>
      </c>
      <c r="L191" s="8">
        <v>38.119999999999997</v>
      </c>
      <c r="M191" s="8">
        <v>3.38</v>
      </c>
      <c r="N191" s="8"/>
      <c r="O191" s="8">
        <v>0.17</v>
      </c>
      <c r="P191" s="8"/>
      <c r="Q191" s="8"/>
      <c r="R191" s="8">
        <v>98.539259000000001</v>
      </c>
      <c r="S191" s="8">
        <f t="shared" si="42"/>
        <v>89.211105003596174</v>
      </c>
      <c r="T191" s="8">
        <f t="shared" si="43"/>
        <v>1.2643634349030473</v>
      </c>
      <c r="U191" s="12"/>
      <c r="V191" s="12"/>
      <c r="W191" s="12"/>
      <c r="X191" s="12"/>
      <c r="Y191" s="12"/>
      <c r="Z191" s="12"/>
      <c r="AA191" s="12"/>
      <c r="AB191" s="12"/>
      <c r="AC191" s="12"/>
      <c r="AD191" s="12"/>
      <c r="AE191" s="12"/>
      <c r="AF191" s="12">
        <v>2600.34</v>
      </c>
      <c r="AG191" s="12"/>
      <c r="AH191" s="12">
        <v>1885.92</v>
      </c>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v>1.3788177653346909</v>
      </c>
      <c r="CT191" s="12">
        <f t="shared" si="44"/>
        <v>1.1014800261524875</v>
      </c>
      <c r="CU191" s="12">
        <f t="shared" si="45"/>
        <v>1.4607409999999987</v>
      </c>
      <c r="CV191" s="12"/>
    </row>
    <row r="192" spans="1:100" s="20" customFormat="1">
      <c r="A192" s="19"/>
      <c r="B192" s="19" t="s">
        <v>1489</v>
      </c>
      <c r="C192" s="19" t="s">
        <v>1697</v>
      </c>
      <c r="D192" s="19">
        <v>112</v>
      </c>
      <c r="E192" s="8">
        <v>44</v>
      </c>
      <c r="F192" s="8">
        <v>0.3</v>
      </c>
      <c r="G192" s="8">
        <v>2.72</v>
      </c>
      <c r="H192" s="8">
        <v>3.48</v>
      </c>
      <c r="I192" s="8">
        <v>5.24</v>
      </c>
      <c r="J192" s="8">
        <v>8.3713388000000002</v>
      </c>
      <c r="K192" s="8">
        <v>0.09</v>
      </c>
      <c r="L192" s="8">
        <v>41.56</v>
      </c>
      <c r="M192" s="8">
        <v>1.41</v>
      </c>
      <c r="N192" s="8"/>
      <c r="O192" s="8">
        <v>0.05</v>
      </c>
      <c r="P192" s="8"/>
      <c r="Q192" s="8"/>
      <c r="R192" s="8">
        <v>98.501338799999999</v>
      </c>
      <c r="S192" s="8">
        <f t="shared" si="42"/>
        <v>89.848956450808998</v>
      </c>
      <c r="T192" s="8">
        <f t="shared" si="43"/>
        <v>0.7000235294117646</v>
      </c>
      <c r="U192" s="12"/>
      <c r="V192" s="12"/>
      <c r="W192" s="12"/>
      <c r="X192" s="12"/>
      <c r="Y192" s="12"/>
      <c r="Z192" s="12"/>
      <c r="AA192" s="12"/>
      <c r="AB192" s="12"/>
      <c r="AC192" s="12"/>
      <c r="AD192" s="12"/>
      <c r="AE192" s="12"/>
      <c r="AF192" s="12">
        <v>1916.04</v>
      </c>
      <c r="AG192" s="12"/>
      <c r="AH192" s="12">
        <v>1885.92</v>
      </c>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v>1.0159709849834566</v>
      </c>
      <c r="CT192" s="12">
        <f t="shared" si="44"/>
        <v>1.219438103206725</v>
      </c>
      <c r="CU192" s="12">
        <f t="shared" si="45"/>
        <v>1.4986612000000008</v>
      </c>
      <c r="CV192" s="12"/>
    </row>
    <row r="193" spans="1:100" s="20" customFormat="1">
      <c r="A193" s="19"/>
      <c r="B193" s="19" t="s">
        <v>1489</v>
      </c>
      <c r="C193" s="19" t="s">
        <v>1697</v>
      </c>
      <c r="D193" s="19">
        <v>440</v>
      </c>
      <c r="E193" s="8">
        <v>45.42</v>
      </c>
      <c r="F193" s="8">
        <v>0.17</v>
      </c>
      <c r="G193" s="8">
        <v>1.01</v>
      </c>
      <c r="H193" s="8">
        <v>4.87</v>
      </c>
      <c r="I193" s="8">
        <v>4.21</v>
      </c>
      <c r="J193" s="8">
        <v>8.5920747000000013</v>
      </c>
      <c r="K193" s="8">
        <v>0.12</v>
      </c>
      <c r="L193" s="8">
        <v>42.42</v>
      </c>
      <c r="M193" s="8">
        <v>0.89</v>
      </c>
      <c r="N193" s="8"/>
      <c r="O193" s="8">
        <v>7.0000000000000007E-2</v>
      </c>
      <c r="P193" s="8"/>
      <c r="Q193" s="8"/>
      <c r="R193" s="8">
        <v>98.692074700000006</v>
      </c>
      <c r="S193" s="8">
        <f t="shared" si="42"/>
        <v>89.798274255351345</v>
      </c>
      <c r="T193" s="8">
        <f t="shared" si="43"/>
        <v>1.1899564356435643</v>
      </c>
      <c r="U193" s="12"/>
      <c r="V193" s="12"/>
      <c r="W193" s="12"/>
      <c r="X193" s="12"/>
      <c r="Y193" s="12"/>
      <c r="Z193" s="12"/>
      <c r="AA193" s="12"/>
      <c r="AB193" s="12"/>
      <c r="AC193" s="12"/>
      <c r="AD193" s="12"/>
      <c r="AE193" s="12"/>
      <c r="AF193" s="12">
        <v>1368.6</v>
      </c>
      <c r="AG193" s="12"/>
      <c r="AH193" s="12">
        <v>2593.14</v>
      </c>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v>0.52777713505634094</v>
      </c>
      <c r="CT193" s="12">
        <f t="shared" si="44"/>
        <v>1.2057587799261684</v>
      </c>
      <c r="CU193" s="12">
        <f t="shared" si="45"/>
        <v>1.307925300000008</v>
      </c>
      <c r="CV193" s="12"/>
    </row>
    <row r="194" spans="1:100" s="20" customFormat="1">
      <c r="A194" s="19"/>
      <c r="B194" s="19" t="s">
        <v>1489</v>
      </c>
      <c r="C194" s="19" t="s">
        <v>1697</v>
      </c>
      <c r="D194" s="19">
        <v>172</v>
      </c>
      <c r="E194" s="8">
        <v>44.55</v>
      </c>
      <c r="F194" s="8">
        <v>0.23</v>
      </c>
      <c r="G194" s="8">
        <v>3.17</v>
      </c>
      <c r="H194" s="8">
        <v>1.9</v>
      </c>
      <c r="I194" s="8">
        <v>6.28</v>
      </c>
      <c r="J194" s="8">
        <v>7.9896390000000004</v>
      </c>
      <c r="K194" s="8">
        <v>0.19</v>
      </c>
      <c r="L194" s="8">
        <v>39.92</v>
      </c>
      <c r="M194" s="8">
        <v>2.8</v>
      </c>
      <c r="N194" s="8"/>
      <c r="O194" s="8">
        <v>0.11</v>
      </c>
      <c r="P194" s="8"/>
      <c r="Q194" s="8"/>
      <c r="R194" s="8">
        <v>98.95963900000001</v>
      </c>
      <c r="S194" s="8">
        <f t="shared" si="42"/>
        <v>89.90724799149406</v>
      </c>
      <c r="T194" s="8">
        <f t="shared" si="43"/>
        <v>1.192782334384858</v>
      </c>
      <c r="U194" s="12"/>
      <c r="V194" s="12"/>
      <c r="W194" s="12"/>
      <c r="X194" s="12"/>
      <c r="Y194" s="12"/>
      <c r="Z194" s="12"/>
      <c r="AA194" s="12"/>
      <c r="AB194" s="12"/>
      <c r="AC194" s="12"/>
      <c r="AD194" s="12"/>
      <c r="AE194" s="12"/>
      <c r="AF194" s="12">
        <v>3900.51</v>
      </c>
      <c r="AG194" s="12"/>
      <c r="AH194" s="12">
        <v>1885.92</v>
      </c>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v>2.0682266480020361</v>
      </c>
      <c r="CT194" s="12">
        <f t="shared" si="44"/>
        <v>1.1568571175991269</v>
      </c>
      <c r="CU194" s="12">
        <f t="shared" si="45"/>
        <v>1.0403610000000043</v>
      </c>
      <c r="CV194" s="12"/>
    </row>
    <row r="195" spans="1:100" s="20" customFormat="1">
      <c r="A195" s="19"/>
      <c r="B195" s="19" t="s">
        <v>1489</v>
      </c>
      <c r="C195" s="19" t="s">
        <v>1697</v>
      </c>
      <c r="D195" s="19">
        <v>507</v>
      </c>
      <c r="E195" s="8">
        <v>44.54</v>
      </c>
      <c r="F195" s="8">
        <v>0.28999999999999998</v>
      </c>
      <c r="G195" s="8">
        <v>2.9</v>
      </c>
      <c r="H195" s="8">
        <v>3.59</v>
      </c>
      <c r="I195" s="8">
        <v>4.8600000000000003</v>
      </c>
      <c r="J195" s="8">
        <v>8.0903179000000005</v>
      </c>
      <c r="K195" s="8">
        <v>0.15</v>
      </c>
      <c r="L195" s="8">
        <v>40.57</v>
      </c>
      <c r="M195" s="8">
        <v>2.12</v>
      </c>
      <c r="N195" s="8"/>
      <c r="O195" s="8">
        <v>0.09</v>
      </c>
      <c r="P195" s="8"/>
      <c r="Q195" s="8"/>
      <c r="R195" s="8">
        <v>98.750317900000013</v>
      </c>
      <c r="S195" s="8">
        <f t="shared" si="42"/>
        <v>89.940130094453025</v>
      </c>
      <c r="T195" s="8">
        <f t="shared" si="43"/>
        <v>0.98718896551724145</v>
      </c>
      <c r="U195" s="12"/>
      <c r="V195" s="12"/>
      <c r="W195" s="12"/>
      <c r="X195" s="12"/>
      <c r="Y195" s="12"/>
      <c r="Z195" s="12"/>
      <c r="AA195" s="12"/>
      <c r="AB195" s="12"/>
      <c r="AC195" s="12"/>
      <c r="AD195" s="12"/>
      <c r="AE195" s="12"/>
      <c r="AF195" s="12">
        <v>3489.93</v>
      </c>
      <c r="AG195" s="12"/>
      <c r="AH195" s="12">
        <v>2043.08</v>
      </c>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v>1.7081709967304264</v>
      </c>
      <c r="CT195" s="12">
        <f t="shared" si="44"/>
        <v>1.1759576825279416</v>
      </c>
      <c r="CU195" s="12">
        <f t="shared" si="45"/>
        <v>1.2496821000000011</v>
      </c>
      <c r="CV195" s="12"/>
    </row>
    <row r="196" spans="1:100" s="20" customFormat="1">
      <c r="A196" s="19"/>
      <c r="B196" s="19" t="s">
        <v>1489</v>
      </c>
      <c r="C196" s="19" t="s">
        <v>1697</v>
      </c>
      <c r="D196" s="19">
        <v>123</v>
      </c>
      <c r="E196" s="8">
        <v>43.41</v>
      </c>
      <c r="F196" s="8">
        <v>0.34</v>
      </c>
      <c r="G196" s="8">
        <v>1.48</v>
      </c>
      <c r="H196" s="8">
        <v>3.98</v>
      </c>
      <c r="I196" s="8">
        <v>4.96</v>
      </c>
      <c r="J196" s="8">
        <v>8.5412438000000002</v>
      </c>
      <c r="K196" s="8">
        <v>0.1</v>
      </c>
      <c r="L196" s="8">
        <v>43.27</v>
      </c>
      <c r="M196" s="8">
        <v>1.1299999999999999</v>
      </c>
      <c r="N196" s="8">
        <v>0.08</v>
      </c>
      <c r="O196" s="8">
        <v>0.3</v>
      </c>
      <c r="P196" s="8"/>
      <c r="Q196" s="8"/>
      <c r="R196" s="8">
        <v>98.651243800000003</v>
      </c>
      <c r="S196" s="8">
        <f t="shared" si="42"/>
        <v>90.03197178394322</v>
      </c>
      <c r="T196" s="8">
        <f t="shared" si="43"/>
        <v>1.0310486486486485</v>
      </c>
      <c r="U196" s="12"/>
      <c r="V196" s="12"/>
      <c r="W196" s="12"/>
      <c r="X196" s="12"/>
      <c r="Y196" s="12"/>
      <c r="Z196" s="12"/>
      <c r="AA196" s="12"/>
      <c r="AB196" s="12"/>
      <c r="AC196" s="12"/>
      <c r="AD196" s="12"/>
      <c r="AE196" s="12"/>
      <c r="AF196" s="12">
        <v>1231.74</v>
      </c>
      <c r="AG196" s="12"/>
      <c r="AH196" s="12">
        <v>864.38</v>
      </c>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v>1.4249982646521206</v>
      </c>
      <c r="CT196" s="12">
        <f t="shared" si="44"/>
        <v>1.286868019134219</v>
      </c>
      <c r="CU196" s="12">
        <f t="shared" si="45"/>
        <v>1.3487562000000111</v>
      </c>
      <c r="CV196" s="12"/>
    </row>
    <row r="197" spans="1:100" s="20" customFormat="1">
      <c r="A197" s="19"/>
      <c r="B197" s="19" t="s">
        <v>1489</v>
      </c>
      <c r="C197" s="19" t="s">
        <v>1697</v>
      </c>
      <c r="D197" s="19">
        <v>149</v>
      </c>
      <c r="E197" s="8">
        <v>43.49</v>
      </c>
      <c r="F197" s="8">
        <v>0.17</v>
      </c>
      <c r="G197" s="8">
        <v>1.47</v>
      </c>
      <c r="H197" s="8">
        <v>4.03</v>
      </c>
      <c r="I197" s="8">
        <v>4.9400000000000004</v>
      </c>
      <c r="J197" s="8">
        <v>8.5662343000000014</v>
      </c>
      <c r="K197" s="8">
        <v>0.11</v>
      </c>
      <c r="L197" s="8">
        <v>43.28</v>
      </c>
      <c r="M197" s="8">
        <v>1.1000000000000001</v>
      </c>
      <c r="N197" s="8"/>
      <c r="O197" s="8">
        <v>0.05</v>
      </c>
      <c r="P197" s="8"/>
      <c r="Q197" s="8"/>
      <c r="R197" s="8">
        <v>98.236234300000007</v>
      </c>
      <c r="S197" s="8">
        <f t="shared" si="42"/>
        <v>90.007800021248201</v>
      </c>
      <c r="T197" s="8">
        <f t="shared" si="43"/>
        <v>1.0105034013605443</v>
      </c>
      <c r="U197" s="12"/>
      <c r="V197" s="12"/>
      <c r="W197" s="12"/>
      <c r="X197" s="12"/>
      <c r="Y197" s="12"/>
      <c r="Z197" s="12"/>
      <c r="AA197" s="12"/>
      <c r="AB197" s="12"/>
      <c r="AC197" s="12"/>
      <c r="AD197" s="12"/>
      <c r="AE197" s="12"/>
      <c r="AF197" s="12">
        <v>2600.34</v>
      </c>
      <c r="AG197" s="12"/>
      <c r="AH197" s="12">
        <v>2278.8200000000002</v>
      </c>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v>1.1410905644149167</v>
      </c>
      <c r="CT197" s="12">
        <f t="shared" si="44"/>
        <v>1.2847976782570076</v>
      </c>
      <c r="CU197" s="12">
        <f t="shared" si="45"/>
        <v>1.7637657000000075</v>
      </c>
      <c r="CV197" s="12"/>
    </row>
    <row r="198" spans="1:100" s="20" customFormat="1">
      <c r="A198" s="19"/>
      <c r="B198" s="19" t="s">
        <v>1489</v>
      </c>
      <c r="C198" s="19" t="s">
        <v>1697</v>
      </c>
      <c r="D198" s="19">
        <v>413</v>
      </c>
      <c r="E198" s="8">
        <v>44.65</v>
      </c>
      <c r="F198" s="8">
        <v>0.15</v>
      </c>
      <c r="G198" s="8">
        <v>2.2999999999999998</v>
      </c>
      <c r="H198" s="8">
        <v>2.65</v>
      </c>
      <c r="I198" s="8">
        <v>5.65</v>
      </c>
      <c r="J198" s="8">
        <v>8.0344964999999995</v>
      </c>
      <c r="K198" s="8">
        <v>0.15</v>
      </c>
      <c r="L198" s="8">
        <v>41.39</v>
      </c>
      <c r="M198" s="8">
        <v>1.83</v>
      </c>
      <c r="N198" s="8"/>
      <c r="O198" s="8">
        <v>0.05</v>
      </c>
      <c r="P198" s="8"/>
      <c r="Q198" s="8"/>
      <c r="R198" s="8">
        <v>98.554496499999999</v>
      </c>
      <c r="S198" s="8">
        <f t="shared" si="42"/>
        <v>90.181218162214179</v>
      </c>
      <c r="T198" s="8">
        <f t="shared" si="43"/>
        <v>1.0744486956521739</v>
      </c>
      <c r="U198" s="12"/>
      <c r="V198" s="12"/>
      <c r="W198" s="12"/>
      <c r="X198" s="12"/>
      <c r="Y198" s="12"/>
      <c r="Z198" s="12"/>
      <c r="AA198" s="12"/>
      <c r="AB198" s="12"/>
      <c r="AC198" s="12"/>
      <c r="AD198" s="12"/>
      <c r="AE198" s="12"/>
      <c r="AF198" s="12">
        <v>1231.74</v>
      </c>
      <c r="AG198" s="12"/>
      <c r="AH198" s="12">
        <v>2357.4</v>
      </c>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v>0.52249936370577754</v>
      </c>
      <c r="CT198" s="12">
        <f t="shared" si="44"/>
        <v>1.1967704626163924</v>
      </c>
      <c r="CU198" s="12">
        <f t="shared" si="45"/>
        <v>1.4455035000000009</v>
      </c>
      <c r="CV198" s="12"/>
    </row>
    <row r="199" spans="1:100" s="20" customFormat="1">
      <c r="A199" s="19"/>
      <c r="B199" s="19" t="s">
        <v>1489</v>
      </c>
      <c r="C199" s="19" t="s">
        <v>1697</v>
      </c>
      <c r="D199" s="19">
        <v>159</v>
      </c>
      <c r="E199" s="8">
        <v>43.68</v>
      </c>
      <c r="F199" s="8">
        <v>0.19</v>
      </c>
      <c r="G199" s="8">
        <v>1.24</v>
      </c>
      <c r="H199" s="8">
        <v>4.09</v>
      </c>
      <c r="I199" s="8">
        <v>4.8099999999999996</v>
      </c>
      <c r="J199" s="8">
        <v>8.4902228999999991</v>
      </c>
      <c r="K199" s="8">
        <v>0.08</v>
      </c>
      <c r="L199" s="8">
        <v>44.28</v>
      </c>
      <c r="M199" s="8">
        <v>0.19</v>
      </c>
      <c r="N199" s="8"/>
      <c r="O199" s="8">
        <v>0.04</v>
      </c>
      <c r="P199" s="8"/>
      <c r="Q199" s="8"/>
      <c r="R199" s="8">
        <v>98.190222899999995</v>
      </c>
      <c r="S199" s="8">
        <f t="shared" si="42"/>
        <v>90.289794557233208</v>
      </c>
      <c r="T199" s="8">
        <f t="shared" si="43"/>
        <v>0.20691612903225809</v>
      </c>
      <c r="U199" s="12"/>
      <c r="V199" s="12"/>
      <c r="W199" s="12"/>
      <c r="X199" s="12"/>
      <c r="Y199" s="12"/>
      <c r="Z199" s="12"/>
      <c r="AA199" s="12"/>
      <c r="AB199" s="12"/>
      <c r="AC199" s="12"/>
      <c r="AD199" s="12"/>
      <c r="AE199" s="12"/>
      <c r="AF199" s="12">
        <v>1710.75</v>
      </c>
      <c r="AG199" s="12"/>
      <c r="AH199" s="12">
        <v>2043.08</v>
      </c>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v>0.837338723887464</v>
      </c>
      <c r="CT199" s="12">
        <f t="shared" si="44"/>
        <v>1.3087656297041999</v>
      </c>
      <c r="CU199" s="12">
        <f t="shared" si="45"/>
        <v>1.8097771000000051</v>
      </c>
      <c r="CV199" s="12"/>
    </row>
    <row r="200" spans="1:100" s="20" customFormat="1">
      <c r="A200" s="19"/>
      <c r="B200" s="19" t="s">
        <v>1489</v>
      </c>
      <c r="C200" s="19" t="s">
        <v>1697</v>
      </c>
      <c r="D200" s="19">
        <v>132</v>
      </c>
      <c r="E200" s="8">
        <v>45.2</v>
      </c>
      <c r="F200" s="8">
        <v>0.21</v>
      </c>
      <c r="G200" s="8">
        <v>1.51</v>
      </c>
      <c r="H200" s="8">
        <v>3.86</v>
      </c>
      <c r="I200" s="8">
        <v>4.6399999999999997</v>
      </c>
      <c r="J200" s="8">
        <v>8.1132665999999993</v>
      </c>
      <c r="K200" s="8">
        <v>0.09</v>
      </c>
      <c r="L200" s="8">
        <v>42.27</v>
      </c>
      <c r="M200" s="8">
        <v>1.1599999999999999</v>
      </c>
      <c r="N200" s="8"/>
      <c r="O200" s="8">
        <v>0.26</v>
      </c>
      <c r="P200" s="8"/>
      <c r="Q200" s="8"/>
      <c r="R200" s="8">
        <v>98.813266599999992</v>
      </c>
      <c r="S200" s="8">
        <f t="shared" si="42"/>
        <v>90.280665588225958</v>
      </c>
      <c r="T200" s="8">
        <f t="shared" si="43"/>
        <v>1.0373933774834436</v>
      </c>
      <c r="U200" s="12"/>
      <c r="V200" s="12"/>
      <c r="W200" s="12"/>
      <c r="X200" s="12"/>
      <c r="Y200" s="12"/>
      <c r="Z200" s="12"/>
      <c r="AA200" s="12"/>
      <c r="AB200" s="12"/>
      <c r="AC200" s="12"/>
      <c r="AD200" s="12"/>
      <c r="AE200" s="12"/>
      <c r="AF200" s="12">
        <v>1505.46</v>
      </c>
      <c r="AG200" s="12"/>
      <c r="AH200" s="12">
        <v>1100.1199999999999</v>
      </c>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v>1.3684507144675124</v>
      </c>
      <c r="CT200" s="12">
        <f t="shared" si="44"/>
        <v>1.2073431201888107</v>
      </c>
      <c r="CU200" s="12">
        <f t="shared" si="45"/>
        <v>1.1867333999999943</v>
      </c>
      <c r="CV200" s="12"/>
    </row>
    <row r="201" spans="1:100" s="20" customFormat="1">
      <c r="A201" s="19"/>
      <c r="B201" s="19" t="s">
        <v>1489</v>
      </c>
      <c r="C201" s="19" t="s">
        <v>1697</v>
      </c>
      <c r="D201" s="19">
        <v>161</v>
      </c>
      <c r="E201" s="8">
        <v>42.4</v>
      </c>
      <c r="F201" s="8">
        <v>0.32</v>
      </c>
      <c r="G201" s="8">
        <v>3.03</v>
      </c>
      <c r="H201" s="8">
        <v>2.37</v>
      </c>
      <c r="I201" s="8">
        <v>5.86</v>
      </c>
      <c r="J201" s="8">
        <v>7.9925497000000005</v>
      </c>
      <c r="K201" s="8">
        <v>0.11</v>
      </c>
      <c r="L201" s="8">
        <v>42.29</v>
      </c>
      <c r="M201" s="8">
        <v>2.23</v>
      </c>
      <c r="N201" s="8">
        <v>0.19</v>
      </c>
      <c r="O201" s="8">
        <v>0.09</v>
      </c>
      <c r="P201" s="8"/>
      <c r="Q201" s="8"/>
      <c r="R201" s="8">
        <v>98.652549699999994</v>
      </c>
      <c r="S201" s="8">
        <f t="shared" si="42"/>
        <v>90.415512758005534</v>
      </c>
      <c r="T201" s="8">
        <f t="shared" si="43"/>
        <v>0.99385874587458767</v>
      </c>
      <c r="U201" s="12"/>
      <c r="V201" s="12"/>
      <c r="W201" s="12"/>
      <c r="X201" s="12"/>
      <c r="Y201" s="12"/>
      <c r="Z201" s="12"/>
      <c r="AA201" s="12"/>
      <c r="AB201" s="12"/>
      <c r="AC201" s="12"/>
      <c r="AD201" s="12"/>
      <c r="AE201" s="12"/>
      <c r="AF201" s="12">
        <v>2737.2</v>
      </c>
      <c r="AG201" s="12"/>
      <c r="AH201" s="12">
        <v>1964.5</v>
      </c>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v>1.3933316365487403</v>
      </c>
      <c r="CT201" s="12">
        <f t="shared" si="44"/>
        <v>1.2876823034456577</v>
      </c>
      <c r="CU201" s="12">
        <f t="shared" si="45"/>
        <v>1.3474503000000055</v>
      </c>
      <c r="CV201" s="12"/>
    </row>
    <row r="202" spans="1:100" s="20" customFormat="1">
      <c r="A202" s="19"/>
      <c r="B202" s="19" t="s">
        <v>1489</v>
      </c>
      <c r="C202" s="19" t="s">
        <v>1697</v>
      </c>
      <c r="D202" s="19">
        <v>164</v>
      </c>
      <c r="E202" s="8">
        <v>44.94</v>
      </c>
      <c r="F202" s="8">
        <v>0.12</v>
      </c>
      <c r="G202" s="8">
        <v>3.02</v>
      </c>
      <c r="H202" s="8">
        <v>3.25</v>
      </c>
      <c r="I202" s="8">
        <v>4.7300000000000004</v>
      </c>
      <c r="J202" s="8">
        <v>7.6543825000000005</v>
      </c>
      <c r="K202" s="8">
        <v>0.11</v>
      </c>
      <c r="L202" s="8">
        <v>40.700000000000003</v>
      </c>
      <c r="M202" s="8">
        <v>2.41</v>
      </c>
      <c r="N202" s="8">
        <v>0.15</v>
      </c>
      <c r="O202" s="8">
        <v>0.05</v>
      </c>
      <c r="P202" s="8"/>
      <c r="Q202" s="8"/>
      <c r="R202" s="8">
        <v>99.154382500000011</v>
      </c>
      <c r="S202" s="8">
        <f t="shared" si="42"/>
        <v>90.457968312882514</v>
      </c>
      <c r="T202" s="8">
        <f t="shared" si="43"/>
        <v>1.0776370860927154</v>
      </c>
      <c r="U202" s="12"/>
      <c r="V202" s="12"/>
      <c r="W202" s="12"/>
      <c r="X202" s="12"/>
      <c r="Y202" s="12"/>
      <c r="Z202" s="12"/>
      <c r="AA202" s="12"/>
      <c r="AB202" s="12"/>
      <c r="AC202" s="12"/>
      <c r="AD202" s="12"/>
      <c r="AE202" s="12"/>
      <c r="AF202" s="12">
        <v>1642.32</v>
      </c>
      <c r="AG202" s="12"/>
      <c r="AH202" s="12">
        <v>1885.92</v>
      </c>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v>0.87083227284296261</v>
      </c>
      <c r="CT202" s="12">
        <f t="shared" si="44"/>
        <v>1.1692253960379442</v>
      </c>
      <c r="CU202" s="12">
        <f t="shared" si="45"/>
        <v>0.84561750000000302</v>
      </c>
      <c r="CV202" s="12"/>
    </row>
    <row r="203" spans="1:100" s="20" customFormat="1">
      <c r="A203" s="19"/>
      <c r="B203" s="19" t="s">
        <v>1489</v>
      </c>
      <c r="C203" s="19" t="s">
        <v>1697</v>
      </c>
      <c r="D203" s="19">
        <v>126</v>
      </c>
      <c r="E203" s="8">
        <v>43.07</v>
      </c>
      <c r="F203" s="8">
        <v>0.15</v>
      </c>
      <c r="G203" s="8">
        <v>1.1100000000000001</v>
      </c>
      <c r="H203" s="8">
        <v>3.45</v>
      </c>
      <c r="I203" s="8">
        <v>5.35</v>
      </c>
      <c r="J203" s="8">
        <v>8.4543444999999995</v>
      </c>
      <c r="K203" s="8">
        <v>0.1</v>
      </c>
      <c r="L203" s="8">
        <v>45.04</v>
      </c>
      <c r="M203" s="8">
        <v>0.49</v>
      </c>
      <c r="N203" s="8"/>
      <c r="O203" s="8">
        <v>0.03</v>
      </c>
      <c r="P203" s="8"/>
      <c r="Q203" s="8"/>
      <c r="R203" s="8">
        <v>98.444344500000014</v>
      </c>
      <c r="S203" s="8">
        <f t="shared" si="42"/>
        <v>90.474534870488128</v>
      </c>
      <c r="T203" s="8">
        <f t="shared" si="43"/>
        <v>0.59612252252252251</v>
      </c>
      <c r="U203" s="12"/>
      <c r="V203" s="12"/>
      <c r="W203" s="12"/>
      <c r="X203" s="12"/>
      <c r="Y203" s="12"/>
      <c r="Z203" s="12"/>
      <c r="AA203" s="12"/>
      <c r="AB203" s="12"/>
      <c r="AC203" s="12"/>
      <c r="AD203" s="12"/>
      <c r="AE203" s="12"/>
      <c r="AF203" s="12">
        <v>2052.9</v>
      </c>
      <c r="AG203" s="12"/>
      <c r="AH203" s="12">
        <v>2278.8200000000002</v>
      </c>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v>0.90086097190651315</v>
      </c>
      <c r="CT203" s="12">
        <f t="shared" si="44"/>
        <v>1.3500828135784053</v>
      </c>
      <c r="CU203" s="12">
        <f t="shared" si="45"/>
        <v>1.5556555000000145</v>
      </c>
      <c r="CV203" s="12"/>
    </row>
    <row r="204" spans="1:100" s="20" customFormat="1">
      <c r="A204" s="19"/>
      <c r="B204" s="19" t="s">
        <v>1489</v>
      </c>
      <c r="C204" s="19" t="s">
        <v>1697</v>
      </c>
      <c r="D204" s="19">
        <v>128</v>
      </c>
      <c r="E204" s="8">
        <v>44.78</v>
      </c>
      <c r="F204" s="8">
        <v>0.32</v>
      </c>
      <c r="G204" s="8">
        <v>2.41</v>
      </c>
      <c r="H204" s="8">
        <v>4.32</v>
      </c>
      <c r="I204" s="8">
        <v>3.88</v>
      </c>
      <c r="J204" s="8">
        <v>7.7671792000000002</v>
      </c>
      <c r="K204" s="8">
        <v>0.11</v>
      </c>
      <c r="L204" s="8">
        <v>41.58</v>
      </c>
      <c r="M204" s="8">
        <v>1.35</v>
      </c>
      <c r="N204" s="8"/>
      <c r="O204" s="8">
        <v>7.0000000000000007E-2</v>
      </c>
      <c r="P204" s="8"/>
      <c r="Q204" s="8"/>
      <c r="R204" s="8">
        <v>98.387179199999991</v>
      </c>
      <c r="S204" s="8">
        <f t="shared" si="42"/>
        <v>90.516179435945077</v>
      </c>
      <c r="T204" s="8">
        <f t="shared" si="43"/>
        <v>0.75644813278008305</v>
      </c>
      <c r="U204" s="12"/>
      <c r="V204" s="12"/>
      <c r="W204" s="12"/>
      <c r="X204" s="12"/>
      <c r="Y204" s="12"/>
      <c r="Z204" s="12"/>
      <c r="AA204" s="12"/>
      <c r="AB204" s="12"/>
      <c r="AC204" s="12"/>
      <c r="AD204" s="12"/>
      <c r="AE204" s="12"/>
      <c r="AF204" s="12">
        <v>2668.77</v>
      </c>
      <c r="AG204" s="12"/>
      <c r="AH204" s="12">
        <v>2200.2399999999998</v>
      </c>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v>1.2129449514598407</v>
      </c>
      <c r="CT204" s="12">
        <f t="shared" si="44"/>
        <v>1.1987739431589444</v>
      </c>
      <c r="CU204" s="12">
        <f t="shared" si="45"/>
        <v>1.6128208000000086</v>
      </c>
      <c r="CV204" s="12"/>
    </row>
    <row r="205" spans="1:100" s="20" customFormat="1">
      <c r="A205" s="19"/>
      <c r="B205" s="19" t="s">
        <v>1489</v>
      </c>
      <c r="C205" s="19" t="s">
        <v>1697</v>
      </c>
      <c r="D205" s="19">
        <v>186</v>
      </c>
      <c r="E205" s="8">
        <v>43.95</v>
      </c>
      <c r="F205" s="8">
        <v>0.47</v>
      </c>
      <c r="G205" s="8">
        <v>2.76</v>
      </c>
      <c r="H205" s="8">
        <v>3.12</v>
      </c>
      <c r="I205" s="8">
        <v>4.95</v>
      </c>
      <c r="J205" s="8">
        <v>7.7574072000000003</v>
      </c>
      <c r="K205" s="8">
        <v>0.12</v>
      </c>
      <c r="L205" s="8">
        <v>41.76</v>
      </c>
      <c r="M205" s="8">
        <v>1.8</v>
      </c>
      <c r="N205" s="8"/>
      <c r="O205" s="8">
        <v>0.09</v>
      </c>
      <c r="P205" s="8"/>
      <c r="Q205" s="8"/>
      <c r="R205" s="8">
        <v>98.707407200000006</v>
      </c>
      <c r="S205" s="8">
        <f t="shared" si="42"/>
        <v>90.563959929084163</v>
      </c>
      <c r="T205" s="8">
        <f t="shared" si="43"/>
        <v>0.8806956521739131</v>
      </c>
      <c r="U205" s="12"/>
      <c r="V205" s="12"/>
      <c r="W205" s="12"/>
      <c r="X205" s="12"/>
      <c r="Y205" s="12"/>
      <c r="Z205" s="12"/>
      <c r="AA205" s="12"/>
      <c r="AB205" s="12"/>
      <c r="AC205" s="12"/>
      <c r="AD205" s="12"/>
      <c r="AE205" s="12"/>
      <c r="AF205" s="12">
        <v>2189.7600000000002</v>
      </c>
      <c r="AG205" s="12"/>
      <c r="AH205" s="12">
        <v>1885.92</v>
      </c>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v>1.1611096971239503</v>
      </c>
      <c r="CT205" s="12">
        <f t="shared" si="44"/>
        <v>1.2267004067511333</v>
      </c>
      <c r="CU205" s="12">
        <f t="shared" si="45"/>
        <v>1.2925928000000084</v>
      </c>
      <c r="CV205" s="12"/>
    </row>
    <row r="206" spans="1:100" s="20" customFormat="1">
      <c r="A206" s="19"/>
      <c r="B206" s="19" t="s">
        <v>1489</v>
      </c>
      <c r="C206" s="19" t="s">
        <v>1697</v>
      </c>
      <c r="D206" s="19">
        <v>101</v>
      </c>
      <c r="E206" s="8">
        <v>43.41</v>
      </c>
      <c r="F206" s="8">
        <v>0.23</v>
      </c>
      <c r="G206" s="8">
        <v>1.42</v>
      </c>
      <c r="H206" s="8">
        <v>3.76</v>
      </c>
      <c r="I206" s="8">
        <v>4.7699999999999996</v>
      </c>
      <c r="J206" s="8">
        <v>8.1532856000000002</v>
      </c>
      <c r="K206" s="8">
        <v>0.09</v>
      </c>
      <c r="L206" s="8">
        <v>44.17</v>
      </c>
      <c r="M206" s="8">
        <v>0.9</v>
      </c>
      <c r="N206" s="8"/>
      <c r="O206" s="8">
        <v>0.03</v>
      </c>
      <c r="P206" s="8"/>
      <c r="Q206" s="8"/>
      <c r="R206" s="8">
        <v>98.403285600000004</v>
      </c>
      <c r="S206" s="8">
        <f t="shared" si="42"/>
        <v>90.617949611161592</v>
      </c>
      <c r="T206" s="8">
        <f t="shared" si="43"/>
        <v>0.85588732394366196</v>
      </c>
      <c r="U206" s="12"/>
      <c r="V206" s="12"/>
      <c r="W206" s="12"/>
      <c r="X206" s="12"/>
      <c r="Y206" s="12"/>
      <c r="Z206" s="12"/>
      <c r="AA206" s="12"/>
      <c r="AB206" s="12"/>
      <c r="AC206" s="12"/>
      <c r="AD206" s="12"/>
      <c r="AE206" s="12"/>
      <c r="AF206" s="12">
        <v>2121.33</v>
      </c>
      <c r="AG206" s="12"/>
      <c r="AH206" s="12">
        <v>2278.8200000000002</v>
      </c>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v>0.93088967097006359</v>
      </c>
      <c r="CT206" s="12">
        <f t="shared" si="44"/>
        <v>1.3136343980854737</v>
      </c>
      <c r="CU206" s="12">
        <f t="shared" si="45"/>
        <v>1.5967143999999962</v>
      </c>
      <c r="CV206" s="12"/>
    </row>
    <row r="207" spans="1:100" s="20" customFormat="1">
      <c r="A207" s="19"/>
      <c r="B207" s="19" t="s">
        <v>1489</v>
      </c>
      <c r="C207" s="19" t="s">
        <v>1697</v>
      </c>
      <c r="D207" s="19">
        <v>120</v>
      </c>
      <c r="E207" s="8">
        <v>44.32</v>
      </c>
      <c r="F207" s="8">
        <v>0.34</v>
      </c>
      <c r="G207" s="8">
        <v>2.59</v>
      </c>
      <c r="H207" s="8">
        <v>3.8</v>
      </c>
      <c r="I207" s="8">
        <v>4.25</v>
      </c>
      <c r="J207" s="8">
        <v>7.6692780000000003</v>
      </c>
      <c r="K207" s="8">
        <v>0.11</v>
      </c>
      <c r="L207" s="8">
        <v>41.5</v>
      </c>
      <c r="M207" s="8">
        <v>1.8</v>
      </c>
      <c r="N207" s="8"/>
      <c r="O207" s="8">
        <v>7.0000000000000007E-2</v>
      </c>
      <c r="P207" s="8"/>
      <c r="Q207" s="8"/>
      <c r="R207" s="8">
        <v>98.39927800000001</v>
      </c>
      <c r="S207" s="8">
        <f t="shared" si="42"/>
        <v>90.608134851831707</v>
      </c>
      <c r="T207" s="8">
        <f t="shared" si="43"/>
        <v>0.93850193050193054</v>
      </c>
      <c r="U207" s="12"/>
      <c r="V207" s="12"/>
      <c r="W207" s="12"/>
      <c r="X207" s="12"/>
      <c r="Y207" s="12"/>
      <c r="Z207" s="12"/>
      <c r="AA207" s="12"/>
      <c r="AB207" s="12"/>
      <c r="AC207" s="12"/>
      <c r="AD207" s="12"/>
      <c r="AE207" s="12"/>
      <c r="AF207" s="12">
        <v>2463.48</v>
      </c>
      <c r="AG207" s="12"/>
      <c r="AH207" s="12">
        <v>2043.08</v>
      </c>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v>1.2057677623979481</v>
      </c>
      <c r="CT207" s="12">
        <f t="shared" si="44"/>
        <v>1.2088857093955543</v>
      </c>
      <c r="CU207" s="12">
        <f t="shared" si="45"/>
        <v>1.6007220000000046</v>
      </c>
      <c r="CV207" s="12"/>
    </row>
    <row r="208" spans="1:100" s="20" customFormat="1">
      <c r="A208" s="19"/>
      <c r="B208" s="19" t="s">
        <v>1489</v>
      </c>
      <c r="C208" s="19" t="s">
        <v>1697</v>
      </c>
      <c r="D208" s="19">
        <v>136</v>
      </c>
      <c r="E208" s="8">
        <v>44.13</v>
      </c>
      <c r="F208" s="8">
        <v>0.27</v>
      </c>
      <c r="G208" s="8">
        <v>1.99</v>
      </c>
      <c r="H208" s="8">
        <v>4.32</v>
      </c>
      <c r="I208" s="8">
        <v>4.05</v>
      </c>
      <c r="J208" s="8">
        <v>7.9371792000000001</v>
      </c>
      <c r="K208" s="8">
        <v>0.11</v>
      </c>
      <c r="L208" s="8">
        <v>43.45</v>
      </c>
      <c r="M208" s="8">
        <v>0.99</v>
      </c>
      <c r="N208" s="8"/>
      <c r="O208" s="8">
        <v>0.04</v>
      </c>
      <c r="P208" s="8"/>
      <c r="Q208" s="8"/>
      <c r="R208" s="8">
        <v>98.917179199999993</v>
      </c>
      <c r="S208" s="8">
        <f t="shared" si="42"/>
        <v>90.70623242863266</v>
      </c>
      <c r="T208" s="8">
        <f t="shared" si="43"/>
        <v>0.67180703517587947</v>
      </c>
      <c r="U208" s="12"/>
      <c r="V208" s="12"/>
      <c r="W208" s="12"/>
      <c r="X208" s="12"/>
      <c r="Y208" s="12"/>
      <c r="Z208" s="12"/>
      <c r="AA208" s="12"/>
      <c r="AB208" s="12"/>
      <c r="AC208" s="12"/>
      <c r="AD208" s="12"/>
      <c r="AE208" s="12"/>
      <c r="AF208" s="12">
        <v>1984.47</v>
      </c>
      <c r="AG208" s="12"/>
      <c r="AH208" s="12">
        <v>2357.4</v>
      </c>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v>0.84180453041486369</v>
      </c>
      <c r="CT208" s="12">
        <f t="shared" si="44"/>
        <v>1.2711381466728129</v>
      </c>
      <c r="CU208" s="12">
        <f t="shared" si="45"/>
        <v>1.082820799999979</v>
      </c>
      <c r="CV208" s="12"/>
    </row>
    <row r="209" spans="1:100" s="20" customFormat="1">
      <c r="A209" s="19"/>
      <c r="B209" s="19" t="s">
        <v>1489</v>
      </c>
      <c r="C209" s="19" t="s">
        <v>1697</v>
      </c>
      <c r="D209" s="19">
        <v>190</v>
      </c>
      <c r="E209" s="8">
        <v>43.47</v>
      </c>
      <c r="F209" s="8">
        <v>0.11</v>
      </c>
      <c r="G209" s="8">
        <v>1.54</v>
      </c>
      <c r="H209" s="8">
        <v>2.4300000000000002</v>
      </c>
      <c r="I209" s="8">
        <v>5.53</v>
      </c>
      <c r="J209" s="8">
        <v>7.7165382999999999</v>
      </c>
      <c r="K209" s="8">
        <v>0.12</v>
      </c>
      <c r="L209" s="8">
        <v>44.26</v>
      </c>
      <c r="M209" s="8">
        <v>1.35</v>
      </c>
      <c r="N209" s="8"/>
      <c r="O209" s="8">
        <v>0.1</v>
      </c>
      <c r="P209" s="8"/>
      <c r="Q209" s="8"/>
      <c r="R209" s="8">
        <v>98.666538300000013</v>
      </c>
      <c r="S209" s="8">
        <f t="shared" si="42"/>
        <v>91.092197877866568</v>
      </c>
      <c r="T209" s="8">
        <f t="shared" si="43"/>
        <v>1.1837922077922078</v>
      </c>
      <c r="U209" s="12"/>
      <c r="V209" s="12"/>
      <c r="W209" s="12"/>
      <c r="X209" s="12"/>
      <c r="Y209" s="12"/>
      <c r="Z209" s="12"/>
      <c r="AA209" s="12"/>
      <c r="AB209" s="12"/>
      <c r="AC209" s="12"/>
      <c r="AD209" s="12"/>
      <c r="AE209" s="12"/>
      <c r="AF209" s="12">
        <v>1300.17</v>
      </c>
      <c r="AG209" s="12"/>
      <c r="AH209" s="12">
        <v>2121.66</v>
      </c>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v>0.61280789570430694</v>
      </c>
      <c r="CT209" s="12">
        <f t="shared" si="44"/>
        <v>1.3144941815486038</v>
      </c>
      <c r="CU209" s="12">
        <f t="shared" si="45"/>
        <v>1.3334617000000151</v>
      </c>
      <c r="CV209" s="12"/>
    </row>
    <row r="210" spans="1:100" s="20" customFormat="1">
      <c r="A210" s="19"/>
      <c r="B210" s="19" t="s">
        <v>1489</v>
      </c>
      <c r="C210" s="19" t="s">
        <v>1697</v>
      </c>
      <c r="D210" s="19">
        <v>119</v>
      </c>
      <c r="E210" s="8">
        <v>43.74</v>
      </c>
      <c r="F210" s="8">
        <v>0.09</v>
      </c>
      <c r="G210" s="8">
        <v>2.5</v>
      </c>
      <c r="H210" s="8">
        <v>4.03</v>
      </c>
      <c r="I210" s="8">
        <v>4.04</v>
      </c>
      <c r="J210" s="8">
        <v>7.6662343000000002</v>
      </c>
      <c r="K210" s="8">
        <v>0.13</v>
      </c>
      <c r="L210" s="8">
        <v>43.71</v>
      </c>
      <c r="M210" s="8">
        <v>1.21</v>
      </c>
      <c r="N210" s="8"/>
      <c r="O210" s="8">
        <v>0.03</v>
      </c>
      <c r="P210" s="8"/>
      <c r="Q210" s="8"/>
      <c r="R210" s="8">
        <v>99.07623430000001</v>
      </c>
      <c r="S210" s="8">
        <f t="shared" si="42"/>
        <v>91.043684561521573</v>
      </c>
      <c r="T210" s="8">
        <f t="shared" si="43"/>
        <v>0.6535936</v>
      </c>
      <c r="U210" s="12"/>
      <c r="V210" s="12"/>
      <c r="W210" s="12"/>
      <c r="X210" s="12"/>
      <c r="Y210" s="12"/>
      <c r="Z210" s="12"/>
      <c r="AA210" s="12"/>
      <c r="AB210" s="12"/>
      <c r="AC210" s="12"/>
      <c r="AD210" s="12"/>
      <c r="AE210" s="12"/>
      <c r="AF210" s="12">
        <v>2052.9</v>
      </c>
      <c r="AG210" s="12"/>
      <c r="AH210" s="12">
        <v>2200.2399999999998</v>
      </c>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v>0.93303457804603129</v>
      </c>
      <c r="CT210" s="12">
        <f t="shared" si="44"/>
        <v>1.2901461968215042</v>
      </c>
      <c r="CU210" s="12">
        <f t="shared" si="45"/>
        <v>0.92376570000000413</v>
      </c>
      <c r="CV210" s="12"/>
    </row>
    <row r="211" spans="1:100" s="20" customFormat="1">
      <c r="A211" s="19"/>
      <c r="B211" s="19" t="s">
        <v>1489</v>
      </c>
      <c r="C211" s="19" t="s">
        <v>1697</v>
      </c>
      <c r="D211" s="19">
        <v>106</v>
      </c>
      <c r="E211" s="8">
        <v>46.9</v>
      </c>
      <c r="F211" s="8">
        <v>0.21</v>
      </c>
      <c r="G211" s="8">
        <v>1.35</v>
      </c>
      <c r="H211" s="8">
        <v>2.8</v>
      </c>
      <c r="I211" s="8">
        <v>4.67</v>
      </c>
      <c r="J211" s="8">
        <v>7.1894679999999997</v>
      </c>
      <c r="K211" s="8">
        <v>0.1</v>
      </c>
      <c r="L211" s="8">
        <v>41.48</v>
      </c>
      <c r="M211" s="8">
        <v>1.1499999999999999</v>
      </c>
      <c r="N211" s="8"/>
      <c r="O211" s="8">
        <v>0.05</v>
      </c>
      <c r="P211" s="8"/>
      <c r="Q211" s="8"/>
      <c r="R211" s="8">
        <v>98.429467999999972</v>
      </c>
      <c r="S211" s="8">
        <f t="shared" si="42"/>
        <v>91.139784624155084</v>
      </c>
      <c r="T211" s="8">
        <f t="shared" si="43"/>
        <v>1.1503407407407407</v>
      </c>
      <c r="U211" s="12"/>
      <c r="V211" s="12"/>
      <c r="W211" s="12"/>
      <c r="X211" s="12"/>
      <c r="Y211" s="12"/>
      <c r="Z211" s="12"/>
      <c r="AA211" s="12"/>
      <c r="AB211" s="12"/>
      <c r="AC211" s="12"/>
      <c r="AD211" s="12"/>
      <c r="AE211" s="12"/>
      <c r="AF211" s="12">
        <v>2052.9</v>
      </c>
      <c r="AG211" s="12"/>
      <c r="AH211" s="12">
        <v>2043.08</v>
      </c>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v>1.0048064686649567</v>
      </c>
      <c r="CT211" s="12">
        <f t="shared" si="44"/>
        <v>1.1418335609136314</v>
      </c>
      <c r="CU211" s="12">
        <f t="shared" si="45"/>
        <v>1.570532</v>
      </c>
      <c r="CV211" s="12"/>
    </row>
    <row r="212" spans="1:100" s="20" customFormat="1">
      <c r="A212" s="19"/>
      <c r="B212" s="19" t="s">
        <v>1489</v>
      </c>
      <c r="C212" s="19" t="s">
        <v>1697</v>
      </c>
      <c r="D212" s="19">
        <v>174</v>
      </c>
      <c r="E212" s="8">
        <v>44.27</v>
      </c>
      <c r="F212" s="8">
        <v>0.16</v>
      </c>
      <c r="G212" s="8">
        <v>0.94</v>
      </c>
      <c r="H212" s="8">
        <v>2.84</v>
      </c>
      <c r="I212" s="8">
        <v>5.2</v>
      </c>
      <c r="J212" s="8">
        <v>7.7554604000000005</v>
      </c>
      <c r="K212" s="8">
        <v>0.12</v>
      </c>
      <c r="L212" s="8">
        <v>45</v>
      </c>
      <c r="M212" s="8">
        <v>0.4</v>
      </c>
      <c r="N212" s="8">
        <v>0.12</v>
      </c>
      <c r="O212" s="8">
        <v>0.02</v>
      </c>
      <c r="P212" s="8"/>
      <c r="Q212" s="8"/>
      <c r="R212" s="8">
        <v>98.785460400000005</v>
      </c>
      <c r="S212" s="8">
        <f t="shared" si="42"/>
        <v>91.185473233800082</v>
      </c>
      <c r="T212" s="8">
        <f t="shared" si="43"/>
        <v>0.57463829787234055</v>
      </c>
      <c r="U212" s="12"/>
      <c r="V212" s="12"/>
      <c r="W212" s="12"/>
      <c r="X212" s="12"/>
      <c r="Y212" s="12"/>
      <c r="Z212" s="12"/>
      <c r="AA212" s="12"/>
      <c r="AB212" s="12"/>
      <c r="AC212" s="12"/>
      <c r="AD212" s="12"/>
      <c r="AE212" s="12"/>
      <c r="AF212" s="12">
        <v>1505.46</v>
      </c>
      <c r="AG212" s="12"/>
      <c r="AH212" s="12">
        <v>2121.66</v>
      </c>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v>0.70956703713130276</v>
      </c>
      <c r="CT212" s="12">
        <f t="shared" si="44"/>
        <v>1.312320431752849</v>
      </c>
      <c r="CU212" s="12">
        <f t="shared" si="45"/>
        <v>1.214539600000009</v>
      </c>
      <c r="CV212" s="12"/>
    </row>
    <row r="213" spans="1:100" s="20" customFormat="1">
      <c r="A213" s="19"/>
      <c r="B213" s="19" t="s">
        <v>1489</v>
      </c>
      <c r="C213" s="19" t="s">
        <v>1697</v>
      </c>
      <c r="D213" s="19">
        <v>402</v>
      </c>
      <c r="E213" s="8">
        <v>44.08</v>
      </c>
      <c r="F213" s="8">
        <v>0.09</v>
      </c>
      <c r="G213" s="8">
        <v>0.78</v>
      </c>
      <c r="H213" s="8">
        <v>4.22</v>
      </c>
      <c r="I213" s="8">
        <v>3.77</v>
      </c>
      <c r="J213" s="8">
        <v>7.5671982</v>
      </c>
      <c r="K213" s="8">
        <v>0.1</v>
      </c>
      <c r="L213" s="8">
        <v>46</v>
      </c>
      <c r="M213" s="8">
        <v>0.28000000000000003</v>
      </c>
      <c r="N213" s="8">
        <v>0.04</v>
      </c>
      <c r="O213" s="8">
        <v>0.03</v>
      </c>
      <c r="P213" s="8"/>
      <c r="Q213" s="8"/>
      <c r="R213" s="8">
        <v>98.967198200000013</v>
      </c>
      <c r="S213" s="8">
        <f t="shared" si="42"/>
        <v>91.552543475150429</v>
      </c>
      <c r="T213" s="8">
        <f t="shared" si="43"/>
        <v>0.48475897435897441</v>
      </c>
      <c r="U213" s="12"/>
      <c r="V213" s="12"/>
      <c r="W213" s="12"/>
      <c r="X213" s="12"/>
      <c r="Y213" s="12"/>
      <c r="Z213" s="12"/>
      <c r="AA213" s="12"/>
      <c r="AB213" s="12"/>
      <c r="AC213" s="12"/>
      <c r="AD213" s="12"/>
      <c r="AE213" s="12"/>
      <c r="AF213" s="12">
        <v>1573.89</v>
      </c>
      <c r="AG213" s="12"/>
      <c r="AH213" s="12">
        <v>2200.2399999999998</v>
      </c>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v>0.71532650983529067</v>
      </c>
      <c r="CT213" s="12">
        <f t="shared" si="44"/>
        <v>1.347265362789946</v>
      </c>
      <c r="CU213" s="12">
        <f t="shared" si="45"/>
        <v>1.0328017999999872</v>
      </c>
      <c r="CV213" s="12"/>
    </row>
    <row r="214" spans="1:100" s="20" customFormat="1">
      <c r="A214" s="19"/>
      <c r="B214" s="19" t="s">
        <v>1489</v>
      </c>
      <c r="C214" s="19" t="s">
        <v>1697</v>
      </c>
      <c r="D214" s="19">
        <v>198</v>
      </c>
      <c r="E214" s="8">
        <v>45.68</v>
      </c>
      <c r="F214" s="8">
        <v>0.17</v>
      </c>
      <c r="G214" s="8">
        <v>1.1399999999999999</v>
      </c>
      <c r="H214" s="8">
        <v>1.92</v>
      </c>
      <c r="I214" s="8">
        <v>5.29</v>
      </c>
      <c r="J214" s="8">
        <v>7.0176352</v>
      </c>
      <c r="K214" s="8">
        <v>0.1</v>
      </c>
      <c r="L214" s="8">
        <v>43.37</v>
      </c>
      <c r="M214" s="8">
        <v>1.01</v>
      </c>
      <c r="N214" s="8"/>
      <c r="O214" s="8">
        <v>0.05</v>
      </c>
      <c r="P214" s="8"/>
      <c r="Q214" s="8"/>
      <c r="R214" s="8">
        <v>98.537635199999997</v>
      </c>
      <c r="S214" s="8">
        <f t="shared" si="42"/>
        <v>91.679456948002112</v>
      </c>
      <c r="T214" s="8">
        <f t="shared" si="43"/>
        <v>1.1964070175438597</v>
      </c>
      <c r="U214" s="12"/>
      <c r="V214" s="12"/>
      <c r="W214" s="12"/>
      <c r="X214" s="12"/>
      <c r="Y214" s="12"/>
      <c r="Z214" s="12"/>
      <c r="AA214" s="12"/>
      <c r="AB214" s="12"/>
      <c r="AC214" s="12"/>
      <c r="AD214" s="12"/>
      <c r="AE214" s="12"/>
      <c r="AF214" s="12">
        <v>2121.33</v>
      </c>
      <c r="AG214" s="12"/>
      <c r="AH214" s="12">
        <v>1885.92</v>
      </c>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v>1.1248250190888267</v>
      </c>
      <c r="CT214" s="12">
        <f t="shared" si="44"/>
        <v>1.2257452687921333</v>
      </c>
      <c r="CU214" s="12">
        <f t="shared" si="45"/>
        <v>1.4623647999999889</v>
      </c>
      <c r="CV214" s="12"/>
    </row>
    <row r="215" spans="1:100" s="20" customFormat="1">
      <c r="A215" s="19"/>
      <c r="B215" s="19" t="s">
        <v>1489</v>
      </c>
      <c r="C215" s="19" t="s">
        <v>1697</v>
      </c>
      <c r="D215" s="19">
        <v>437</v>
      </c>
      <c r="E215" s="8">
        <v>44.02</v>
      </c>
      <c r="F215" s="8">
        <v>0.09</v>
      </c>
      <c r="G215" s="8">
        <v>0.64</v>
      </c>
      <c r="H215" s="8">
        <v>4.1500000000000004</v>
      </c>
      <c r="I215" s="8">
        <v>3.75</v>
      </c>
      <c r="J215" s="8">
        <v>7.4842115000000007</v>
      </c>
      <c r="K215" s="8">
        <v>0.11</v>
      </c>
      <c r="L215" s="8">
        <v>46.25</v>
      </c>
      <c r="M215" s="8">
        <v>0.26</v>
      </c>
      <c r="N215" s="8"/>
      <c r="O215" s="8">
        <v>0.01</v>
      </c>
      <c r="P215" s="8"/>
      <c r="Q215" s="8"/>
      <c r="R215" s="8">
        <v>98.864211499999996</v>
      </c>
      <c r="S215" s="8">
        <f t="shared" si="42"/>
        <v>91.678878198866499</v>
      </c>
      <c r="T215" s="8">
        <f t="shared" si="43"/>
        <v>0.54859999999999998</v>
      </c>
      <c r="U215" s="12"/>
      <c r="V215" s="12"/>
      <c r="W215" s="12"/>
      <c r="X215" s="12"/>
      <c r="Y215" s="12"/>
      <c r="Z215" s="12"/>
      <c r="AA215" s="12"/>
      <c r="AB215" s="12"/>
      <c r="AC215" s="12"/>
      <c r="AD215" s="12"/>
      <c r="AE215" s="12"/>
      <c r="AF215" s="12">
        <v>1710.75</v>
      </c>
      <c r="AG215" s="12"/>
      <c r="AH215" s="12">
        <v>2357.4</v>
      </c>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v>0.72569356070246882</v>
      </c>
      <c r="CT215" s="12">
        <f t="shared" si="44"/>
        <v>1.3564337826283819</v>
      </c>
      <c r="CU215" s="12">
        <f t="shared" si="45"/>
        <v>1.1357884999999897</v>
      </c>
      <c r="CV215" s="12"/>
    </row>
    <row r="216" spans="1:100">
      <c r="B216" s="7" t="s">
        <v>1489</v>
      </c>
      <c r="C216" s="7" t="s">
        <v>1692</v>
      </c>
      <c r="D216" s="7">
        <v>417</v>
      </c>
      <c r="E216" s="8">
        <v>45.29</v>
      </c>
      <c r="F216" s="8">
        <v>0.15</v>
      </c>
      <c r="G216" s="8">
        <v>3.62</v>
      </c>
      <c r="H216" s="8">
        <v>2.56</v>
      </c>
      <c r="I216" s="8">
        <v>5.66</v>
      </c>
      <c r="J216" s="8">
        <v>7.9635136000000006</v>
      </c>
      <c r="K216" s="8">
        <v>0.22</v>
      </c>
      <c r="L216" s="8">
        <v>38.28</v>
      </c>
      <c r="M216" s="8">
        <v>2.66</v>
      </c>
      <c r="N216" s="8">
        <v>0.3</v>
      </c>
      <c r="O216" s="8">
        <v>0.57999999999999996</v>
      </c>
      <c r="R216" s="8">
        <v>99.063513599999993</v>
      </c>
      <c r="S216" s="8">
        <f t="shared" si="42"/>
        <v>89.550853889653396</v>
      </c>
      <c r="T216" s="8">
        <f t="shared" si="43"/>
        <v>0.99228287292817685</v>
      </c>
      <c r="U216" s="12"/>
      <c r="V216" s="12"/>
      <c r="W216" s="12"/>
      <c r="X216" s="12"/>
      <c r="Y216" s="12"/>
      <c r="Z216" s="12"/>
      <c r="AA216" s="12"/>
      <c r="AB216" s="12"/>
      <c r="AC216" s="12"/>
      <c r="AD216" s="12"/>
      <c r="AE216" s="12"/>
      <c r="AF216" s="12">
        <v>5200.68</v>
      </c>
      <c r="AG216" s="12"/>
      <c r="AH216" s="12">
        <v>1807.34</v>
      </c>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v>2.8775327276550069</v>
      </c>
      <c r="CT216" s="12">
        <f t="shared" si="44"/>
        <v>1.0912054015673724</v>
      </c>
      <c r="CU216" s="12">
        <f t="shared" si="45"/>
        <v>0.93648640000000682</v>
      </c>
      <c r="CV216" s="12"/>
    </row>
    <row r="217" spans="1:100">
      <c r="B217" s="7" t="s">
        <v>1489</v>
      </c>
      <c r="C217" s="7" t="s">
        <v>1692</v>
      </c>
      <c r="D217" s="7">
        <v>197</v>
      </c>
      <c r="E217" s="8">
        <v>45.15</v>
      </c>
      <c r="F217" s="8">
        <v>0.1</v>
      </c>
      <c r="G217" s="8">
        <v>3.43</v>
      </c>
      <c r="H217" s="8">
        <v>2.75</v>
      </c>
      <c r="I217" s="8">
        <v>5.25</v>
      </c>
      <c r="J217" s="8">
        <v>7.7244774999999999</v>
      </c>
      <c r="K217" s="8">
        <v>0.13</v>
      </c>
      <c r="L217" s="8">
        <v>39.619999999999997</v>
      </c>
      <c r="M217" s="8">
        <v>2.11</v>
      </c>
      <c r="O217" s="8">
        <v>0.17</v>
      </c>
      <c r="R217" s="8">
        <v>98.4344775</v>
      </c>
      <c r="S217" s="8">
        <f t="shared" ref="S217:S248" si="46">100*(L217/40.3)/((L217/40.3)+(J217/71.85))</f>
        <v>90.142587410516143</v>
      </c>
      <c r="T217" s="8">
        <f t="shared" ref="T217:T248" si="47">1.3504*M217/G217</f>
        <v>0.83071253644314857</v>
      </c>
      <c r="U217" s="12"/>
      <c r="V217" s="12"/>
      <c r="W217" s="12"/>
      <c r="X217" s="12"/>
      <c r="Y217" s="12"/>
      <c r="Z217" s="12"/>
      <c r="AA217" s="12"/>
      <c r="AB217" s="12"/>
      <c r="AC217" s="12"/>
      <c r="AD217" s="12"/>
      <c r="AE217" s="12"/>
      <c r="AF217" s="12">
        <v>2121.33</v>
      </c>
      <c r="AG217" s="12"/>
      <c r="AH217" s="12">
        <v>2121.66</v>
      </c>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v>0.99984446141229022</v>
      </c>
      <c r="CT217" s="12">
        <f t="shared" ref="CT217:CT248" si="48">(L217*0.60317)/(E217*0.4672)</f>
        <v>1.1329053175108845</v>
      </c>
      <c r="CU217" s="12">
        <f t="shared" ref="CU217:CU248" si="49">100-(SUM(E217:G217,J217:P217))</f>
        <v>1.5655225000000002</v>
      </c>
      <c r="CV217" s="12"/>
    </row>
    <row r="218" spans="1:100">
      <c r="B218" s="7" t="s">
        <v>1489</v>
      </c>
      <c r="C218" s="7" t="s">
        <v>1692</v>
      </c>
      <c r="D218" s="7">
        <v>189</v>
      </c>
      <c r="E218" s="8">
        <v>45.24</v>
      </c>
      <c r="F218" s="8">
        <v>0.31</v>
      </c>
      <c r="G218" s="8">
        <v>1.44</v>
      </c>
      <c r="H218" s="8">
        <v>2.48</v>
      </c>
      <c r="I218" s="8">
        <v>5.63</v>
      </c>
      <c r="J218" s="8">
        <v>7.8615288000000003</v>
      </c>
      <c r="K218" s="8">
        <v>0.13</v>
      </c>
      <c r="L218" s="8">
        <v>41.7</v>
      </c>
      <c r="M218" s="8">
        <v>1.63</v>
      </c>
      <c r="O218" s="8">
        <v>0.39</v>
      </c>
      <c r="R218" s="8">
        <v>98.701528800000006</v>
      </c>
      <c r="S218" s="8">
        <f t="shared" si="46"/>
        <v>90.436975703800329</v>
      </c>
      <c r="T218" s="8">
        <f t="shared" si="47"/>
        <v>1.5285777777777778</v>
      </c>
      <c r="U218" s="12"/>
      <c r="V218" s="12"/>
      <c r="W218" s="12"/>
      <c r="X218" s="12"/>
      <c r="Y218" s="12"/>
      <c r="Z218" s="12"/>
      <c r="AA218" s="12"/>
      <c r="AB218" s="12"/>
      <c r="AC218" s="12"/>
      <c r="AD218" s="12"/>
      <c r="AE218" s="12"/>
      <c r="AF218" s="12">
        <v>1710.75</v>
      </c>
      <c r="AG218" s="12"/>
      <c r="AH218" s="12">
        <v>1885.92</v>
      </c>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v>0.90711695087808608</v>
      </c>
      <c r="CT218" s="12">
        <f t="shared" si="48"/>
        <v>1.1900093053940628</v>
      </c>
      <c r="CU218" s="12">
        <f t="shared" si="49"/>
        <v>1.2984711999999945</v>
      </c>
      <c r="CV218" s="12"/>
    </row>
    <row r="219" spans="1:100">
      <c r="B219" s="7" t="s">
        <v>1489</v>
      </c>
      <c r="C219" s="7" t="s">
        <v>1692</v>
      </c>
      <c r="D219" s="7">
        <v>419</v>
      </c>
      <c r="E219" s="8">
        <v>45.15</v>
      </c>
      <c r="F219" s="8">
        <v>0.25</v>
      </c>
      <c r="G219" s="8">
        <v>2.76</v>
      </c>
      <c r="H219" s="8">
        <v>3.74</v>
      </c>
      <c r="I219" s="8">
        <v>4.38</v>
      </c>
      <c r="J219" s="8">
        <v>7.7452893999999999</v>
      </c>
      <c r="K219" s="8">
        <v>0.13</v>
      </c>
      <c r="L219" s="8">
        <v>41.09</v>
      </c>
      <c r="M219" s="8">
        <v>1.2</v>
      </c>
      <c r="N219" s="8">
        <v>0.18</v>
      </c>
      <c r="O219" s="8">
        <v>0.18</v>
      </c>
      <c r="R219" s="8">
        <v>98.685289400000002</v>
      </c>
      <c r="S219" s="8">
        <f t="shared" si="46"/>
        <v>90.438358564930866</v>
      </c>
      <c r="T219" s="8">
        <f t="shared" si="47"/>
        <v>0.58713043478260873</v>
      </c>
      <c r="U219" s="12"/>
      <c r="V219" s="12"/>
      <c r="W219" s="12"/>
      <c r="X219" s="12"/>
      <c r="Y219" s="12"/>
      <c r="Z219" s="12"/>
      <c r="AA219" s="12"/>
      <c r="AB219" s="12"/>
      <c r="AC219" s="12"/>
      <c r="AD219" s="12"/>
      <c r="AE219" s="12"/>
      <c r="AF219" s="12">
        <v>1916.04</v>
      </c>
      <c r="AG219" s="12"/>
      <c r="AH219" s="12">
        <v>1964.5</v>
      </c>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v>0.97533214558411818</v>
      </c>
      <c r="CT219" s="12">
        <f t="shared" si="48"/>
        <v>1.1749389070298399</v>
      </c>
      <c r="CU219" s="12">
        <f t="shared" si="49"/>
        <v>1.3147105999999837</v>
      </c>
      <c r="CV219" s="12"/>
    </row>
    <row r="220" spans="1:100">
      <c r="B220" s="7" t="s">
        <v>1489</v>
      </c>
      <c r="C220" s="7" t="s">
        <v>1692</v>
      </c>
      <c r="D220" s="7">
        <v>504</v>
      </c>
      <c r="E220" s="8">
        <v>48.25</v>
      </c>
      <c r="F220" s="8">
        <v>0.08</v>
      </c>
      <c r="G220" s="8">
        <v>1.5</v>
      </c>
      <c r="H220" s="8">
        <v>3.12</v>
      </c>
      <c r="I220" s="8">
        <v>4.46</v>
      </c>
      <c r="J220" s="8">
        <v>7.2674072000000001</v>
      </c>
      <c r="K220" s="8">
        <v>0.16</v>
      </c>
      <c r="L220" s="8">
        <v>40.07</v>
      </c>
      <c r="M220" s="8">
        <v>0.87</v>
      </c>
      <c r="O220" s="8">
        <v>0.83</v>
      </c>
      <c r="R220" s="8">
        <v>99.027407199999985</v>
      </c>
      <c r="S220" s="8">
        <f t="shared" si="46"/>
        <v>90.766545123913488</v>
      </c>
      <c r="T220" s="8">
        <f t="shared" si="47"/>
        <v>0.78323200000000004</v>
      </c>
      <c r="U220" s="12"/>
      <c r="V220" s="12"/>
      <c r="W220" s="12"/>
      <c r="X220" s="12"/>
      <c r="Y220" s="12"/>
      <c r="Z220" s="12"/>
      <c r="AA220" s="12"/>
      <c r="AB220" s="12"/>
      <c r="AC220" s="12"/>
      <c r="AD220" s="12"/>
      <c r="AE220" s="12"/>
      <c r="AF220" s="12">
        <v>2600.34</v>
      </c>
      <c r="AG220" s="12"/>
      <c r="AH220" s="12">
        <v>2514.56</v>
      </c>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v>1.0341133240010181</v>
      </c>
      <c r="CT220" s="12">
        <f t="shared" si="48"/>
        <v>1.0721583283057705</v>
      </c>
      <c r="CU220" s="12">
        <f t="shared" si="49"/>
        <v>0.97259280000000103</v>
      </c>
      <c r="CV220" s="12"/>
    </row>
    <row r="221" spans="1:100">
      <c r="B221" s="7" t="s">
        <v>1489</v>
      </c>
      <c r="C221" s="7" t="s">
        <v>1692</v>
      </c>
      <c r="D221" s="7">
        <v>500</v>
      </c>
      <c r="E221" s="8">
        <v>45.73</v>
      </c>
      <c r="F221" s="8">
        <v>0.09</v>
      </c>
      <c r="G221" s="8">
        <v>3.02</v>
      </c>
      <c r="H221" s="8">
        <v>2.95</v>
      </c>
      <c r="I221" s="8">
        <v>4.42</v>
      </c>
      <c r="J221" s="8">
        <v>7.0744395000000004</v>
      </c>
      <c r="K221" s="8">
        <v>0.15</v>
      </c>
      <c r="L221" s="8">
        <v>39.92</v>
      </c>
      <c r="M221" s="8">
        <v>2.75</v>
      </c>
      <c r="N221" s="8">
        <v>0.18</v>
      </c>
      <c r="O221" s="8">
        <v>0.15</v>
      </c>
      <c r="R221" s="8">
        <v>99.064439500000006</v>
      </c>
      <c r="S221" s="8">
        <f t="shared" si="46"/>
        <v>90.958829847736894</v>
      </c>
      <c r="T221" s="8">
        <f t="shared" si="47"/>
        <v>1.2296688741721855</v>
      </c>
      <c r="U221" s="12"/>
      <c r="V221" s="12"/>
      <c r="W221" s="12"/>
      <c r="X221" s="12"/>
      <c r="Y221" s="12"/>
      <c r="Z221" s="12"/>
      <c r="AA221" s="12"/>
      <c r="AB221" s="12"/>
      <c r="AC221" s="12"/>
      <c r="AD221" s="12"/>
      <c r="AE221" s="12"/>
      <c r="AF221" s="12">
        <v>2737.2</v>
      </c>
      <c r="AG221" s="12"/>
      <c r="AH221" s="12">
        <v>2043.08</v>
      </c>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v>1.3397419582199426</v>
      </c>
      <c r="CT221" s="12">
        <f t="shared" si="48"/>
        <v>1.1270060045712027</v>
      </c>
      <c r="CU221" s="12">
        <f t="shared" si="49"/>
        <v>0.93556049999997981</v>
      </c>
      <c r="CV221" s="12"/>
    </row>
    <row r="222" spans="1:100">
      <c r="B222" s="7" t="s">
        <v>1489</v>
      </c>
      <c r="C222" s="7" t="s">
        <v>1692</v>
      </c>
      <c r="D222" s="7">
        <v>155</v>
      </c>
      <c r="E222" s="8">
        <v>47</v>
      </c>
      <c r="F222" s="8">
        <v>0.03</v>
      </c>
      <c r="G222" s="8">
        <v>3.12</v>
      </c>
      <c r="H222" s="8">
        <v>3.38</v>
      </c>
      <c r="I222" s="8">
        <v>3.72</v>
      </c>
      <c r="J222" s="8">
        <v>6.7613578000000008</v>
      </c>
      <c r="K222" s="8">
        <v>0.13</v>
      </c>
      <c r="L222" s="8">
        <v>38.549999999999997</v>
      </c>
      <c r="M222" s="8">
        <v>2.77</v>
      </c>
      <c r="N222" s="8">
        <v>0.3</v>
      </c>
      <c r="O222" s="8">
        <v>0.37</v>
      </c>
      <c r="R222" s="8">
        <v>99.031357799999995</v>
      </c>
      <c r="S222" s="8">
        <f t="shared" si="46"/>
        <v>91.043529576475763</v>
      </c>
      <c r="T222" s="8">
        <f t="shared" si="47"/>
        <v>1.1989128205128206</v>
      </c>
      <c r="U222" s="12"/>
      <c r="V222" s="12"/>
      <c r="W222" s="12"/>
      <c r="X222" s="12"/>
      <c r="Y222" s="12"/>
      <c r="Z222" s="12"/>
      <c r="AA222" s="12"/>
      <c r="AB222" s="12"/>
      <c r="AC222" s="12"/>
      <c r="AD222" s="12"/>
      <c r="AE222" s="12"/>
      <c r="AF222" s="12">
        <v>1984.47</v>
      </c>
      <c r="AG222" s="12"/>
      <c r="AH222" s="12">
        <v>1885.92</v>
      </c>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v>1.0522556630185798</v>
      </c>
      <c r="CT222" s="12">
        <f t="shared" si="48"/>
        <v>1.0589206636184785</v>
      </c>
      <c r="CU222" s="12">
        <f t="shared" si="49"/>
        <v>0.968642200000005</v>
      </c>
      <c r="CV222" s="12"/>
    </row>
    <row r="223" spans="1:100">
      <c r="B223" s="7" t="s">
        <v>1489</v>
      </c>
      <c r="C223" s="7" t="s">
        <v>1692</v>
      </c>
      <c r="D223" s="7">
        <v>503</v>
      </c>
      <c r="E223" s="8">
        <v>47.94</v>
      </c>
      <c r="F223" s="8">
        <v>0.04</v>
      </c>
      <c r="G223" s="8">
        <v>5.07</v>
      </c>
      <c r="H223" s="8">
        <v>2.06</v>
      </c>
      <c r="I223" s="8">
        <v>4.3099999999999996</v>
      </c>
      <c r="J223" s="8">
        <v>6.1636085999999999</v>
      </c>
      <c r="K223" s="8">
        <v>0.22</v>
      </c>
      <c r="L223" s="8">
        <v>36.28</v>
      </c>
      <c r="M223" s="8">
        <v>2.3199999999999998</v>
      </c>
      <c r="O223" s="8">
        <v>0.79</v>
      </c>
      <c r="R223" s="8">
        <v>98.8236086</v>
      </c>
      <c r="S223" s="8">
        <f t="shared" si="46"/>
        <v>91.300044395201112</v>
      </c>
      <c r="T223" s="8">
        <f t="shared" si="47"/>
        <v>0.61793451676528588</v>
      </c>
      <c r="U223" s="12"/>
      <c r="V223" s="12"/>
      <c r="W223" s="12"/>
      <c r="X223" s="12"/>
      <c r="Y223" s="12"/>
      <c r="Z223" s="12"/>
      <c r="AA223" s="12"/>
      <c r="AB223" s="12"/>
      <c r="AC223" s="12"/>
      <c r="AD223" s="12"/>
      <c r="AE223" s="12"/>
      <c r="AF223" s="12">
        <v>4721.67</v>
      </c>
      <c r="AG223" s="12"/>
      <c r="AH223" s="12">
        <v>1178.7</v>
      </c>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v>4.0058284550776282</v>
      </c>
      <c r="CT223" s="12">
        <f t="shared" si="48"/>
        <v>0.97702605925786223</v>
      </c>
      <c r="CU223" s="12">
        <f t="shared" si="49"/>
        <v>1.1763914</v>
      </c>
      <c r="CV223" s="12"/>
    </row>
    <row r="224" spans="1:100">
      <c r="B224" s="7" t="s">
        <v>1489</v>
      </c>
      <c r="C224" s="7" t="s">
        <v>1692</v>
      </c>
      <c r="D224" s="7">
        <v>424</v>
      </c>
      <c r="E224" s="8">
        <v>45.56</v>
      </c>
      <c r="F224" s="8">
        <v>0.23</v>
      </c>
      <c r="G224" s="8">
        <v>0.72</v>
      </c>
      <c r="H224" s="8">
        <v>3.53</v>
      </c>
      <c r="I224" s="8">
        <v>3.96</v>
      </c>
      <c r="J224" s="8">
        <v>7.1363292999999999</v>
      </c>
      <c r="K224" s="8">
        <v>0.11</v>
      </c>
      <c r="L224" s="8">
        <v>43.65</v>
      </c>
      <c r="M224" s="8">
        <v>0.77</v>
      </c>
      <c r="O224" s="8">
        <v>7.0000000000000007E-2</v>
      </c>
      <c r="R224" s="8">
        <v>98.246329299999999</v>
      </c>
      <c r="S224" s="8">
        <f t="shared" si="46"/>
        <v>91.600264064296482</v>
      </c>
      <c r="T224" s="8">
        <f t="shared" si="47"/>
        <v>1.444177777777778</v>
      </c>
      <c r="U224" s="12"/>
      <c r="V224" s="12"/>
      <c r="W224" s="12"/>
      <c r="X224" s="12"/>
      <c r="Y224" s="12"/>
      <c r="Z224" s="12"/>
      <c r="AA224" s="12"/>
      <c r="AB224" s="12"/>
      <c r="AC224" s="12"/>
      <c r="AD224" s="12"/>
      <c r="AE224" s="12"/>
      <c r="AF224" s="12">
        <v>1779.18</v>
      </c>
      <c r="AG224" s="12"/>
      <c r="AH224" s="12">
        <v>2200.2399999999998</v>
      </c>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v>0.80862996763989381</v>
      </c>
      <c r="CT224" s="12">
        <f t="shared" si="48"/>
        <v>1.2369080936849794</v>
      </c>
      <c r="CU224" s="12">
        <f t="shared" si="49"/>
        <v>1.7536707000000149</v>
      </c>
      <c r="CV224" s="12"/>
    </row>
    <row r="225" spans="2:100">
      <c r="B225" s="7" t="s">
        <v>1489</v>
      </c>
      <c r="C225" s="7" t="s">
        <v>1692</v>
      </c>
      <c r="D225" s="7">
        <v>505</v>
      </c>
      <c r="E225" s="8">
        <v>44.95</v>
      </c>
      <c r="F225" s="8">
        <v>0.05</v>
      </c>
      <c r="G225" s="8">
        <v>1.77</v>
      </c>
      <c r="H225" s="8">
        <v>1.97</v>
      </c>
      <c r="I225" s="8">
        <v>5.14</v>
      </c>
      <c r="J225" s="8">
        <v>6.9126256999999995</v>
      </c>
      <c r="K225" s="8">
        <v>0.16</v>
      </c>
      <c r="L225" s="8">
        <v>43.59</v>
      </c>
      <c r="M225" s="8">
        <v>1.26</v>
      </c>
      <c r="N225" s="8">
        <v>0.2</v>
      </c>
      <c r="O225" s="8">
        <v>0.1</v>
      </c>
      <c r="R225" s="8">
        <v>98.992625700000005</v>
      </c>
      <c r="S225" s="8">
        <f t="shared" si="46"/>
        <v>91.831779613604056</v>
      </c>
      <c r="T225" s="8">
        <f t="shared" si="47"/>
        <v>0.9613016949152543</v>
      </c>
      <c r="U225" s="12"/>
      <c r="V225" s="12"/>
      <c r="W225" s="12"/>
      <c r="X225" s="12"/>
      <c r="Y225" s="12"/>
      <c r="Z225" s="12"/>
      <c r="AA225" s="12"/>
      <c r="AB225" s="12"/>
      <c r="AC225" s="12"/>
      <c r="AD225" s="12"/>
      <c r="AE225" s="12"/>
      <c r="AF225" s="12">
        <v>2531.91</v>
      </c>
      <c r="AG225" s="12"/>
      <c r="AH225" s="12">
        <v>2043.08</v>
      </c>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v>1.2392613113534465</v>
      </c>
      <c r="CT225" s="12">
        <f t="shared" si="48"/>
        <v>1.2519704304249775</v>
      </c>
      <c r="CU225" s="12">
        <f t="shared" si="49"/>
        <v>1.0073742999999951</v>
      </c>
      <c r="CV225" s="12"/>
    </row>
    <row r="226" spans="2:100">
      <c r="B226" s="7" t="s">
        <v>1489</v>
      </c>
      <c r="C226" s="7" t="s">
        <v>1692</v>
      </c>
      <c r="D226" s="7">
        <v>118</v>
      </c>
      <c r="E226" s="8">
        <v>47.94</v>
      </c>
      <c r="F226" s="8">
        <v>0.04</v>
      </c>
      <c r="G226" s="8">
        <v>2.4</v>
      </c>
      <c r="H226" s="8">
        <v>1.87</v>
      </c>
      <c r="I226" s="8">
        <v>4.28</v>
      </c>
      <c r="J226" s="8">
        <v>5.9626447000000002</v>
      </c>
      <c r="K226" s="8">
        <v>0.17</v>
      </c>
      <c r="L226" s="8">
        <v>41.14</v>
      </c>
      <c r="M226" s="8">
        <v>1.02</v>
      </c>
      <c r="O226" s="8">
        <v>0.25</v>
      </c>
      <c r="R226" s="8">
        <v>98.922644700000021</v>
      </c>
      <c r="S226" s="8">
        <f t="shared" si="46"/>
        <v>92.481874971681421</v>
      </c>
      <c r="T226" s="8">
        <f t="shared" si="47"/>
        <v>0.57391999999999999</v>
      </c>
      <c r="U226" s="12"/>
      <c r="V226" s="12"/>
      <c r="W226" s="12"/>
      <c r="X226" s="12"/>
      <c r="Y226" s="12"/>
      <c r="Z226" s="12"/>
      <c r="AA226" s="12"/>
      <c r="AB226" s="12"/>
      <c r="AC226" s="12"/>
      <c r="AD226" s="12"/>
      <c r="AE226" s="12"/>
      <c r="AF226" s="12">
        <v>2600.34</v>
      </c>
      <c r="AG226" s="12"/>
      <c r="AH226" s="12">
        <v>1807.34</v>
      </c>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v>1.4387663638275034</v>
      </c>
      <c r="CT226" s="12">
        <f t="shared" si="48"/>
        <v>1.1079066173613135</v>
      </c>
      <c r="CU226" s="12">
        <f t="shared" si="49"/>
        <v>1.0773553000000078</v>
      </c>
      <c r="CV226" s="12"/>
    </row>
    <row r="227" spans="2:100">
      <c r="B227" s="7" t="s">
        <v>1489</v>
      </c>
      <c r="C227" s="7" t="s">
        <v>1692</v>
      </c>
      <c r="D227" s="7">
        <v>509</v>
      </c>
      <c r="E227" s="8">
        <v>45.13</v>
      </c>
      <c r="F227" s="8">
        <v>0.17</v>
      </c>
      <c r="G227" s="8">
        <v>0.4</v>
      </c>
      <c r="H227" s="8">
        <v>3.07</v>
      </c>
      <c r="I227" s="8">
        <v>4.0199999999999996</v>
      </c>
      <c r="J227" s="8">
        <v>6.7824166999999989</v>
      </c>
      <c r="K227" s="8">
        <v>0.13</v>
      </c>
      <c r="L227" s="8">
        <v>44.94</v>
      </c>
      <c r="M227" s="8">
        <v>0.69</v>
      </c>
      <c r="O227" s="8">
        <v>0.04</v>
      </c>
      <c r="R227" s="8">
        <v>98.282416700000013</v>
      </c>
      <c r="S227" s="8">
        <f t="shared" si="46"/>
        <v>92.195594219237663</v>
      </c>
      <c r="T227" s="8">
        <f t="shared" si="47"/>
        <v>2.3294399999999995</v>
      </c>
      <c r="U227" s="12"/>
      <c r="V227" s="12"/>
      <c r="W227" s="12"/>
      <c r="X227" s="12"/>
      <c r="Y227" s="12"/>
      <c r="Z227" s="12"/>
      <c r="AA227" s="12"/>
      <c r="AB227" s="12"/>
      <c r="AC227" s="12"/>
      <c r="AD227" s="12"/>
      <c r="AE227" s="12"/>
      <c r="AF227" s="12">
        <v>2121.33</v>
      </c>
      <c r="AG227" s="12"/>
      <c r="AH227" s="12">
        <v>2121.66</v>
      </c>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v>0.99984446141229022</v>
      </c>
      <c r="CT227" s="12">
        <f t="shared" si="48"/>
        <v>1.285596357478699</v>
      </c>
      <c r="CU227" s="12">
        <f t="shared" si="49"/>
        <v>1.7175832999999869</v>
      </c>
      <c r="CV227" s="12"/>
    </row>
    <row r="228" spans="2:100">
      <c r="B228" s="7" t="s">
        <v>1489</v>
      </c>
      <c r="C228" s="7" t="s">
        <v>1692</v>
      </c>
      <c r="D228" s="7">
        <v>175</v>
      </c>
      <c r="E228" s="8">
        <v>46.71</v>
      </c>
      <c r="F228" s="8">
        <v>0.03</v>
      </c>
      <c r="G228" s="8">
        <v>1.32</v>
      </c>
      <c r="H228" s="8">
        <v>1.81</v>
      </c>
      <c r="I228" s="8">
        <v>4.8</v>
      </c>
      <c r="J228" s="8">
        <v>6.4286560999999995</v>
      </c>
      <c r="K228" s="8">
        <v>0.09</v>
      </c>
      <c r="L228" s="8">
        <v>42.55</v>
      </c>
      <c r="M228" s="8">
        <v>1.7</v>
      </c>
      <c r="O228" s="8">
        <v>0.84</v>
      </c>
      <c r="R228" s="8">
        <v>99.668656099999993</v>
      </c>
      <c r="S228" s="8">
        <f t="shared" si="46"/>
        <v>92.187816567306655</v>
      </c>
      <c r="T228" s="8">
        <f t="shared" si="47"/>
        <v>1.7391515151515151</v>
      </c>
      <c r="U228" s="12"/>
      <c r="V228" s="12"/>
      <c r="W228" s="12"/>
      <c r="X228" s="12"/>
      <c r="Y228" s="12"/>
      <c r="Z228" s="12"/>
      <c r="AA228" s="12"/>
      <c r="AB228" s="12"/>
      <c r="AC228" s="12"/>
      <c r="AD228" s="12"/>
      <c r="AE228" s="12"/>
      <c r="AF228" s="12">
        <v>1368.6</v>
      </c>
      <c r="AG228" s="12"/>
      <c r="AH228" s="12">
        <v>1807.34</v>
      </c>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v>0.75724545464605442</v>
      </c>
      <c r="CT228" s="12">
        <f t="shared" si="48"/>
        <v>1.1760521923013756</v>
      </c>
      <c r="CU228" s="12">
        <f t="shared" si="49"/>
        <v>0.33134389999999314</v>
      </c>
      <c r="CV228" s="12"/>
    </row>
    <row r="229" spans="2:100">
      <c r="B229" s="7" t="s">
        <v>1489</v>
      </c>
      <c r="C229" s="7" t="s">
        <v>1692</v>
      </c>
      <c r="D229" s="7">
        <v>510</v>
      </c>
      <c r="E229" s="8">
        <v>45.14</v>
      </c>
      <c r="F229" s="8">
        <v>0.04</v>
      </c>
      <c r="G229" s="8">
        <v>1.95</v>
      </c>
      <c r="H229" s="8">
        <v>1.36</v>
      </c>
      <c r="I229" s="8">
        <v>5.03</v>
      </c>
      <c r="J229" s="8">
        <v>6.2537416000000006</v>
      </c>
      <c r="K229" s="8">
        <v>0.19</v>
      </c>
      <c r="L229" s="8">
        <v>42.69</v>
      </c>
      <c r="M229" s="8">
        <v>2.09</v>
      </c>
      <c r="O229" s="8">
        <v>0.76</v>
      </c>
      <c r="R229" s="8">
        <v>99.113741599999997</v>
      </c>
      <c r="S229" s="8">
        <f t="shared" si="46"/>
        <v>92.407266204511188</v>
      </c>
      <c r="T229" s="8">
        <f t="shared" si="47"/>
        <v>1.4473517948717949</v>
      </c>
      <c r="U229" s="12"/>
      <c r="V229" s="12"/>
      <c r="W229" s="12"/>
      <c r="X229" s="12"/>
      <c r="Y229" s="12"/>
      <c r="Z229" s="12"/>
      <c r="AA229" s="12"/>
      <c r="AB229" s="12"/>
      <c r="AC229" s="12"/>
      <c r="AD229" s="12"/>
      <c r="AE229" s="12"/>
      <c r="AF229" s="12">
        <v>2600.34</v>
      </c>
      <c r="AG229" s="12"/>
      <c r="AH229" s="12">
        <v>1964.5</v>
      </c>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v>1.3236650547213031</v>
      </c>
      <c r="CT229" s="12">
        <f t="shared" si="48"/>
        <v>1.220960175838032</v>
      </c>
      <c r="CU229" s="12">
        <f t="shared" si="49"/>
        <v>0.88625839999998846</v>
      </c>
      <c r="CV229" s="12"/>
    </row>
    <row r="230" spans="2:100">
      <c r="B230" s="7" t="s">
        <v>1489</v>
      </c>
      <c r="C230" s="7" t="s">
        <v>1692</v>
      </c>
      <c r="D230" s="7">
        <v>506</v>
      </c>
      <c r="E230" s="8">
        <v>44.55</v>
      </c>
      <c r="F230" s="8">
        <v>0.03</v>
      </c>
      <c r="G230" s="8">
        <v>0.9</v>
      </c>
      <c r="H230" s="8">
        <v>2.86</v>
      </c>
      <c r="I230" s="8">
        <v>4.1100000000000003</v>
      </c>
      <c r="J230" s="8">
        <v>6.6834566000000004</v>
      </c>
      <c r="K230" s="8">
        <v>0.11</v>
      </c>
      <c r="L230" s="8">
        <v>45.89</v>
      </c>
      <c r="M230" s="8">
        <v>0.45</v>
      </c>
      <c r="N230" s="8">
        <v>0.05</v>
      </c>
      <c r="O230" s="8">
        <v>0.03</v>
      </c>
      <c r="R230" s="8">
        <v>98.693456600000005</v>
      </c>
      <c r="S230" s="8">
        <f t="shared" si="46"/>
        <v>92.448050042621389</v>
      </c>
      <c r="T230" s="8">
        <f t="shared" si="47"/>
        <v>0.67520000000000002</v>
      </c>
      <c r="U230" s="12"/>
      <c r="V230" s="12"/>
      <c r="W230" s="12"/>
      <c r="X230" s="12"/>
      <c r="Y230" s="12"/>
      <c r="Z230" s="12"/>
      <c r="AA230" s="12"/>
      <c r="AB230" s="12"/>
      <c r="AC230" s="12"/>
      <c r="AD230" s="12"/>
      <c r="AE230" s="12"/>
      <c r="AF230" s="12">
        <v>1984.47</v>
      </c>
      <c r="AG230" s="12"/>
      <c r="AH230" s="12">
        <v>2357.4</v>
      </c>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v>0.84180453041486369</v>
      </c>
      <c r="CT230" s="12">
        <f t="shared" si="48"/>
        <v>1.3298640562781545</v>
      </c>
      <c r="CU230" s="12">
        <f t="shared" si="49"/>
        <v>1.3065434000000096</v>
      </c>
      <c r="CV230" s="12"/>
    </row>
    <row r="231" spans="2:100">
      <c r="B231" s="7" t="s">
        <v>1489</v>
      </c>
      <c r="C231" s="7" t="s">
        <v>1692</v>
      </c>
      <c r="D231" s="7">
        <v>181</v>
      </c>
      <c r="E231" s="8">
        <v>43.57</v>
      </c>
      <c r="F231" s="8">
        <v>0.08</v>
      </c>
      <c r="G231" s="8">
        <v>0.54</v>
      </c>
      <c r="H231" s="8">
        <v>2.86</v>
      </c>
      <c r="I231" s="8">
        <v>3.91</v>
      </c>
      <c r="J231" s="8">
        <v>6.4834566000000002</v>
      </c>
      <c r="K231" s="8">
        <v>0.08</v>
      </c>
      <c r="L231" s="8">
        <v>47.6</v>
      </c>
      <c r="M231" s="8">
        <v>0.33</v>
      </c>
      <c r="O231" s="8">
        <v>0.03</v>
      </c>
      <c r="R231" s="8">
        <v>98.713456600000001</v>
      </c>
      <c r="S231" s="8">
        <f t="shared" si="46"/>
        <v>92.902501081318761</v>
      </c>
      <c r="T231" s="8">
        <f t="shared" si="47"/>
        <v>0.82524444444444445</v>
      </c>
      <c r="U231" s="12"/>
      <c r="V231" s="12"/>
      <c r="W231" s="12"/>
      <c r="X231" s="12"/>
      <c r="Y231" s="12"/>
      <c r="Z231" s="12"/>
      <c r="AA231" s="12"/>
      <c r="AB231" s="12"/>
      <c r="AC231" s="12"/>
      <c r="AD231" s="12"/>
      <c r="AE231" s="12"/>
      <c r="AF231" s="12">
        <v>1026.45</v>
      </c>
      <c r="AG231" s="12"/>
      <c r="AH231" s="12">
        <v>2514.56</v>
      </c>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v>0.40820262789513873</v>
      </c>
      <c r="CT231" s="12">
        <f t="shared" si="48"/>
        <v>1.4104454412832761</v>
      </c>
      <c r="CU231" s="12">
        <f t="shared" si="49"/>
        <v>1.2865434000000135</v>
      </c>
      <c r="CV231" s="12"/>
    </row>
    <row r="232" spans="2:100">
      <c r="B232" s="7" t="s">
        <v>1489</v>
      </c>
      <c r="C232" s="7" t="s">
        <v>1692</v>
      </c>
      <c r="D232" s="7">
        <v>167</v>
      </c>
      <c r="E232" s="8">
        <v>42.53</v>
      </c>
      <c r="F232" s="8">
        <v>0.15</v>
      </c>
      <c r="G232" s="8">
        <v>0.83</v>
      </c>
      <c r="H232" s="8">
        <v>3.72</v>
      </c>
      <c r="I232" s="8">
        <v>5.29</v>
      </c>
      <c r="J232" s="8">
        <v>8.6372932000000002</v>
      </c>
      <c r="K232" s="8">
        <v>0.1</v>
      </c>
      <c r="L232" s="8">
        <v>45.93</v>
      </c>
      <c r="M232" s="8">
        <v>0.4</v>
      </c>
      <c r="O232" s="8">
        <v>0.01</v>
      </c>
      <c r="R232" s="8">
        <v>98.587293200000005</v>
      </c>
      <c r="S232" s="8">
        <f t="shared" si="46"/>
        <v>90.458654659719045</v>
      </c>
      <c r="T232" s="8">
        <f t="shared" si="47"/>
        <v>0.65079518072289166</v>
      </c>
      <c r="U232" s="12"/>
      <c r="V232" s="12"/>
      <c r="W232" s="12"/>
      <c r="X232" s="12"/>
      <c r="Y232" s="12"/>
      <c r="Z232" s="12"/>
      <c r="AA232" s="12"/>
      <c r="AB232" s="12"/>
      <c r="AC232" s="12"/>
      <c r="AD232" s="12"/>
      <c r="AE232" s="12"/>
      <c r="AF232" s="12">
        <v>1710.75</v>
      </c>
      <c r="AG232" s="12"/>
      <c r="AH232" s="12">
        <v>2278.8200000000002</v>
      </c>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v>0.75071747658876098</v>
      </c>
      <c r="CT232" s="12">
        <f t="shared" si="48"/>
        <v>1.3942413584367521</v>
      </c>
      <c r="CU232" s="12">
        <f t="shared" si="49"/>
        <v>1.4127067999999809</v>
      </c>
      <c r="CV232" s="12"/>
    </row>
    <row r="233" spans="2:100">
      <c r="B233" s="7" t="s">
        <v>1489</v>
      </c>
      <c r="C233" s="7" t="s">
        <v>1692</v>
      </c>
      <c r="D233" s="7">
        <v>146</v>
      </c>
      <c r="E233" s="8">
        <v>42.89</v>
      </c>
      <c r="F233" s="8">
        <v>0.17</v>
      </c>
      <c r="G233" s="8">
        <v>0.87</v>
      </c>
      <c r="H233" s="8">
        <v>4.1399999999999997</v>
      </c>
      <c r="I233" s="8">
        <v>4.66</v>
      </c>
      <c r="J233" s="8">
        <v>8.3852133999999996</v>
      </c>
      <c r="K233" s="8">
        <v>0.11</v>
      </c>
      <c r="L233" s="8">
        <v>45.7</v>
      </c>
      <c r="M233" s="8">
        <v>0.3</v>
      </c>
      <c r="O233" s="8">
        <v>0.01</v>
      </c>
      <c r="R233" s="8">
        <v>98.435213399999995</v>
      </c>
      <c r="S233" s="8">
        <f t="shared" si="46"/>
        <v>90.668866951863976</v>
      </c>
      <c r="T233" s="8">
        <f t="shared" si="47"/>
        <v>0.46565517241379306</v>
      </c>
      <c r="U233" s="12"/>
      <c r="V233" s="12"/>
      <c r="W233" s="12"/>
      <c r="X233" s="12"/>
      <c r="Y233" s="12"/>
      <c r="Z233" s="12"/>
      <c r="AA233" s="12"/>
      <c r="AB233" s="12"/>
      <c r="AC233" s="12"/>
      <c r="AD233" s="12"/>
      <c r="AE233" s="12"/>
      <c r="AF233" s="12">
        <v>2052.9</v>
      </c>
      <c r="AG233" s="12"/>
      <c r="AH233" s="12">
        <v>2121.66</v>
      </c>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v>0.96759141426995832</v>
      </c>
      <c r="CT233" s="12">
        <f t="shared" si="48"/>
        <v>1.3756154741980919</v>
      </c>
      <c r="CU233" s="12">
        <f t="shared" si="49"/>
        <v>1.5647865999999908</v>
      </c>
      <c r="CV233" s="12"/>
    </row>
    <row r="234" spans="2:100">
      <c r="B234" s="7" t="s">
        <v>1489</v>
      </c>
      <c r="C234" s="7" t="s">
        <v>1692</v>
      </c>
      <c r="D234" s="7">
        <v>404</v>
      </c>
      <c r="E234" s="8">
        <v>43.43</v>
      </c>
      <c r="F234" s="8">
        <v>0.21</v>
      </c>
      <c r="G234" s="8">
        <v>0.9</v>
      </c>
      <c r="H234" s="8">
        <v>3.88</v>
      </c>
      <c r="I234" s="8">
        <v>4.78</v>
      </c>
      <c r="J234" s="8">
        <v>8.2712628000000006</v>
      </c>
      <c r="K234" s="8">
        <v>0.11</v>
      </c>
      <c r="L234" s="8">
        <v>45.33</v>
      </c>
      <c r="M234" s="8">
        <v>0.5</v>
      </c>
      <c r="O234" s="8">
        <v>0.02</v>
      </c>
      <c r="R234" s="8">
        <v>98.771262800000002</v>
      </c>
      <c r="S234" s="8">
        <f t="shared" si="46"/>
        <v>90.715745277726185</v>
      </c>
      <c r="T234" s="8">
        <f t="shared" si="47"/>
        <v>0.75022222222222223</v>
      </c>
      <c r="U234" s="12"/>
      <c r="V234" s="12"/>
      <c r="W234" s="12"/>
      <c r="X234" s="12"/>
      <c r="Y234" s="12"/>
      <c r="Z234" s="12"/>
      <c r="AA234" s="12"/>
      <c r="AB234" s="12"/>
      <c r="AC234" s="12"/>
      <c r="AD234" s="12"/>
      <c r="AE234" s="12"/>
      <c r="AF234" s="12">
        <v>1573.89</v>
      </c>
      <c r="AG234" s="12"/>
      <c r="AH234" s="12">
        <v>2278.8200000000002</v>
      </c>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v>0.69066007846166011</v>
      </c>
      <c r="CT234" s="12">
        <f t="shared" si="48"/>
        <v>1.3475124560779586</v>
      </c>
      <c r="CU234" s="12">
        <f t="shared" si="49"/>
        <v>1.2287371999999976</v>
      </c>
      <c r="CV234" s="12"/>
    </row>
    <row r="235" spans="2:100">
      <c r="B235" s="7" t="s">
        <v>1489</v>
      </c>
      <c r="C235" s="7" t="s">
        <v>1692</v>
      </c>
      <c r="D235" s="7">
        <v>416</v>
      </c>
      <c r="E235" s="8">
        <v>46.57</v>
      </c>
      <c r="F235" s="8">
        <v>0.11</v>
      </c>
      <c r="G235" s="8">
        <v>0.86</v>
      </c>
      <c r="H235" s="8">
        <v>3.9</v>
      </c>
      <c r="I235" s="8">
        <v>4.1399999999999997</v>
      </c>
      <c r="J235" s="8">
        <v>7.6492589999999998</v>
      </c>
      <c r="K235" s="8">
        <v>0.12</v>
      </c>
      <c r="L235" s="8">
        <v>42.33</v>
      </c>
      <c r="M235" s="8">
        <v>0.48</v>
      </c>
      <c r="O235" s="8">
        <v>0.06</v>
      </c>
      <c r="R235" s="8">
        <v>98.179259000000002</v>
      </c>
      <c r="S235" s="8">
        <f t="shared" si="46"/>
        <v>90.797164530483755</v>
      </c>
      <c r="T235" s="8">
        <f t="shared" si="47"/>
        <v>0.75371162790697677</v>
      </c>
      <c r="U235" s="12"/>
      <c r="V235" s="12"/>
      <c r="W235" s="12"/>
      <c r="X235" s="12"/>
      <c r="Y235" s="12"/>
      <c r="Z235" s="12"/>
      <c r="AA235" s="12"/>
      <c r="AB235" s="12"/>
      <c r="AC235" s="12"/>
      <c r="AD235" s="12"/>
      <c r="AE235" s="12"/>
      <c r="AF235" s="12">
        <v>1710.75</v>
      </c>
      <c r="AG235" s="12"/>
      <c r="AH235" s="12">
        <v>2435.98</v>
      </c>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v>0.7022840910023892</v>
      </c>
      <c r="CT235" s="12">
        <f t="shared" si="48"/>
        <v>1.1734887466871198</v>
      </c>
      <c r="CU235" s="12">
        <f t="shared" si="49"/>
        <v>1.8207409999999982</v>
      </c>
      <c r="CV235" s="12"/>
    </row>
    <row r="236" spans="2:100">
      <c r="B236" s="7" t="s">
        <v>1489</v>
      </c>
      <c r="C236" s="7" t="s">
        <v>1692</v>
      </c>
      <c r="D236" s="7">
        <v>414</v>
      </c>
      <c r="E236" s="8">
        <v>42.51</v>
      </c>
      <c r="F236" s="8">
        <v>0.14000000000000001</v>
      </c>
      <c r="G236" s="8">
        <v>0.66</v>
      </c>
      <c r="H236" s="8">
        <v>3.6</v>
      </c>
      <c r="I236" s="8">
        <v>5.13</v>
      </c>
      <c r="J236" s="8">
        <v>8.3693159999999995</v>
      </c>
      <c r="K236" s="8">
        <v>0.11</v>
      </c>
      <c r="L236" s="8">
        <v>46.64</v>
      </c>
      <c r="M236" s="8">
        <v>0.28999999999999998</v>
      </c>
      <c r="O236" s="8">
        <v>0.01</v>
      </c>
      <c r="R236" s="8">
        <v>98.729315999999997</v>
      </c>
      <c r="S236" s="8">
        <f t="shared" si="46"/>
        <v>90.855481706683889</v>
      </c>
      <c r="T236" s="8">
        <f t="shared" si="47"/>
        <v>0.59335757575757564</v>
      </c>
      <c r="U236" s="12"/>
      <c r="V236" s="12"/>
      <c r="W236" s="12"/>
      <c r="X236" s="12"/>
      <c r="Y236" s="12"/>
      <c r="Z236" s="12"/>
      <c r="AA236" s="12"/>
      <c r="AB236" s="12"/>
      <c r="AC236" s="12"/>
      <c r="AD236" s="12"/>
      <c r="AE236" s="12"/>
      <c r="AF236" s="12">
        <v>1231.74</v>
      </c>
      <c r="AG236" s="12"/>
      <c r="AH236" s="12">
        <v>2357.4</v>
      </c>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v>0.52249936370577754</v>
      </c>
      <c r="CT236" s="12">
        <f t="shared" si="48"/>
        <v>1.4164600674136303</v>
      </c>
      <c r="CU236" s="12">
        <f t="shared" si="49"/>
        <v>1.2706839999999886</v>
      </c>
      <c r="CV236" s="12"/>
    </row>
    <row r="237" spans="2:100">
      <c r="B237" s="7" t="s">
        <v>1489</v>
      </c>
      <c r="C237" s="7" t="s">
        <v>1692</v>
      </c>
      <c r="D237" s="7">
        <v>438</v>
      </c>
      <c r="E237" s="8">
        <v>42.34</v>
      </c>
      <c r="F237" s="8">
        <v>0.1</v>
      </c>
      <c r="G237" s="8">
        <v>0.54</v>
      </c>
      <c r="H237" s="8">
        <v>3.98</v>
      </c>
      <c r="I237" s="8">
        <v>4.7699999999999996</v>
      </c>
      <c r="J237" s="8">
        <v>8.3512437999999989</v>
      </c>
      <c r="K237" s="8">
        <v>0.1</v>
      </c>
      <c r="L237" s="8">
        <v>47.16</v>
      </c>
      <c r="M237" s="8">
        <v>0.11</v>
      </c>
      <c r="O237" s="8">
        <v>0.01</v>
      </c>
      <c r="R237" s="8">
        <v>98.711243799999991</v>
      </c>
      <c r="S237" s="8">
        <f t="shared" si="46"/>
        <v>90.964965812531105</v>
      </c>
      <c r="T237" s="8">
        <f t="shared" si="47"/>
        <v>0.27508148148148148</v>
      </c>
      <c r="U237" s="12"/>
      <c r="V237" s="12"/>
      <c r="W237" s="12"/>
      <c r="X237" s="12"/>
      <c r="Y237" s="12"/>
      <c r="Z237" s="12"/>
      <c r="AA237" s="12"/>
      <c r="AB237" s="12"/>
      <c r="AC237" s="12"/>
      <c r="AD237" s="12"/>
      <c r="AE237" s="12"/>
      <c r="AF237" s="12">
        <v>889.59</v>
      </c>
      <c r="AG237" s="12"/>
      <c r="AH237" s="12">
        <v>2435.98</v>
      </c>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v>0.36518772732124238</v>
      </c>
      <c r="CT237" s="12">
        <f t="shared" si="48"/>
        <v>1.4380031634000037</v>
      </c>
      <c r="CU237" s="12">
        <f t="shared" si="49"/>
        <v>1.2887561999999946</v>
      </c>
      <c r="CV237" s="12"/>
    </row>
    <row r="238" spans="2:100">
      <c r="B238" s="7" t="s">
        <v>1489</v>
      </c>
      <c r="C238" s="7" t="s">
        <v>1692</v>
      </c>
      <c r="D238" s="7">
        <v>430</v>
      </c>
      <c r="E238" s="8">
        <v>45.5</v>
      </c>
      <c r="F238" s="8">
        <v>0.19</v>
      </c>
      <c r="G238" s="8">
        <v>0.57999999999999996</v>
      </c>
      <c r="H238" s="8">
        <v>2.2599999999999998</v>
      </c>
      <c r="I238" s="8">
        <v>5.62</v>
      </c>
      <c r="J238" s="8">
        <v>7.6535706000000001</v>
      </c>
      <c r="K238" s="8">
        <v>0.13</v>
      </c>
      <c r="L238" s="8">
        <v>44.07</v>
      </c>
      <c r="M238" s="8">
        <v>0.51</v>
      </c>
      <c r="O238" s="8">
        <v>0.03</v>
      </c>
      <c r="R238" s="8">
        <v>98.6635706</v>
      </c>
      <c r="S238" s="8">
        <f t="shared" si="46"/>
        <v>91.123724409021179</v>
      </c>
      <c r="T238" s="8">
        <f t="shared" si="47"/>
        <v>1.1874206896551724</v>
      </c>
      <c r="U238" s="12"/>
      <c r="V238" s="12"/>
      <c r="W238" s="12"/>
      <c r="X238" s="12"/>
      <c r="Y238" s="12"/>
      <c r="Z238" s="12"/>
      <c r="AA238" s="12"/>
      <c r="AB238" s="12"/>
      <c r="AC238" s="12"/>
      <c r="AD238" s="12"/>
      <c r="AE238" s="12"/>
      <c r="AF238" s="12">
        <v>1916.04</v>
      </c>
      <c r="AG238" s="12"/>
      <c r="AH238" s="12">
        <v>2043.08</v>
      </c>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v>0.93781937075395971</v>
      </c>
      <c r="CT238" s="12">
        <f t="shared" si="48"/>
        <v>1.2504563967710371</v>
      </c>
      <c r="CU238" s="12">
        <f t="shared" si="49"/>
        <v>1.3364294000000001</v>
      </c>
      <c r="CV238" s="12"/>
    </row>
    <row r="239" spans="2:100">
      <c r="B239" s="7" t="s">
        <v>1489</v>
      </c>
      <c r="C239" s="7" t="s">
        <v>1692</v>
      </c>
      <c r="D239" s="7">
        <v>423</v>
      </c>
      <c r="E239" s="8">
        <v>44.57</v>
      </c>
      <c r="F239" s="8">
        <v>0.12</v>
      </c>
      <c r="G239" s="8">
        <v>0.9</v>
      </c>
      <c r="H239" s="8">
        <v>3.86</v>
      </c>
      <c r="I239" s="8">
        <v>4.24</v>
      </c>
      <c r="J239" s="8">
        <v>7.7132666000000008</v>
      </c>
      <c r="K239" s="8">
        <v>0.1</v>
      </c>
      <c r="L239" s="8">
        <v>45</v>
      </c>
      <c r="M239" s="8">
        <v>0.47</v>
      </c>
      <c r="O239" s="8">
        <v>0.02</v>
      </c>
      <c r="R239" s="8">
        <v>98.893266600000004</v>
      </c>
      <c r="S239" s="8">
        <f t="shared" si="46"/>
        <v>91.229222828233418</v>
      </c>
      <c r="T239" s="8">
        <f t="shared" si="47"/>
        <v>0.70520888888888889</v>
      </c>
      <c r="U239" s="12"/>
      <c r="V239" s="12"/>
      <c r="W239" s="12"/>
      <c r="X239" s="12"/>
      <c r="Y239" s="12"/>
      <c r="Z239" s="12"/>
      <c r="AA239" s="12"/>
      <c r="AB239" s="12"/>
      <c r="AC239" s="12"/>
      <c r="AD239" s="12"/>
      <c r="AE239" s="12"/>
      <c r="AF239" s="12">
        <v>1642.32</v>
      </c>
      <c r="AG239" s="12"/>
      <c r="AH239" s="12">
        <v>2357.4</v>
      </c>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v>0.69666581827437002</v>
      </c>
      <c r="CT239" s="12">
        <f t="shared" si="48"/>
        <v>1.3034872226542209</v>
      </c>
      <c r="CU239" s="12">
        <f t="shared" si="49"/>
        <v>1.1067334000000102</v>
      </c>
      <c r="CV239" s="12"/>
    </row>
    <row r="240" spans="2:100">
      <c r="B240" s="7" t="s">
        <v>1489</v>
      </c>
      <c r="C240" s="7" t="s">
        <v>1692</v>
      </c>
      <c r="D240" s="7">
        <v>4001</v>
      </c>
      <c r="E240" s="8">
        <v>46</v>
      </c>
      <c r="F240" s="8">
        <v>0.21</v>
      </c>
      <c r="G240" s="8">
        <v>1.46</v>
      </c>
      <c r="H240" s="8">
        <v>3.33</v>
      </c>
      <c r="I240" s="8">
        <v>4.0999999999999996</v>
      </c>
      <c r="J240" s="8">
        <v>7.0963672999999998</v>
      </c>
      <c r="K240" s="8">
        <v>0.1</v>
      </c>
      <c r="L240" s="8">
        <v>42.96</v>
      </c>
      <c r="M240" s="8">
        <v>0.71</v>
      </c>
      <c r="O240" s="8">
        <v>0.05</v>
      </c>
      <c r="R240" s="8">
        <v>98.586367299999978</v>
      </c>
      <c r="S240" s="8">
        <f t="shared" si="46"/>
        <v>91.520531689462544</v>
      </c>
      <c r="T240" s="8">
        <f t="shared" si="47"/>
        <v>0.65670136986301364</v>
      </c>
      <c r="U240" s="12"/>
      <c r="V240" s="12"/>
      <c r="W240" s="12"/>
      <c r="X240" s="12"/>
      <c r="Y240" s="12"/>
      <c r="Z240" s="12"/>
      <c r="AA240" s="12"/>
      <c r="AB240" s="12"/>
      <c r="AC240" s="12"/>
      <c r="AD240" s="12"/>
      <c r="AE240" s="12"/>
      <c r="AF240" s="12">
        <v>1847.61</v>
      </c>
      <c r="AG240" s="12"/>
      <c r="AH240" s="12">
        <v>1964.5</v>
      </c>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v>0.94049885467039962</v>
      </c>
      <c r="CT240" s="12">
        <f t="shared" si="48"/>
        <v>1.2057113237045862</v>
      </c>
      <c r="CU240" s="12">
        <f t="shared" si="49"/>
        <v>1.413632700000008</v>
      </c>
      <c r="CV240" s="12"/>
    </row>
    <row r="241" spans="2:100">
      <c r="B241" s="7" t="s">
        <v>1489</v>
      </c>
      <c r="C241" s="7" t="s">
        <v>1692</v>
      </c>
      <c r="D241" s="7">
        <v>157</v>
      </c>
      <c r="E241" s="8">
        <v>42.65</v>
      </c>
      <c r="F241" s="8">
        <v>0.06</v>
      </c>
      <c r="G241" s="8">
        <v>0.48</v>
      </c>
      <c r="H241" s="8">
        <v>4</v>
      </c>
      <c r="I241" s="8">
        <v>4.2300000000000004</v>
      </c>
      <c r="J241" s="8">
        <v>7.8292400000000004</v>
      </c>
      <c r="K241" s="8">
        <v>0.06</v>
      </c>
      <c r="L241" s="8">
        <v>47.56</v>
      </c>
      <c r="M241" s="8">
        <v>0.12</v>
      </c>
      <c r="O241" s="8">
        <v>0.01</v>
      </c>
      <c r="R241" s="8">
        <v>98.769240000000011</v>
      </c>
      <c r="S241" s="8">
        <f t="shared" si="46"/>
        <v>91.54719097588368</v>
      </c>
      <c r="T241" s="8">
        <f t="shared" si="47"/>
        <v>0.33760000000000001</v>
      </c>
      <c r="U241" s="12"/>
      <c r="V241" s="12"/>
      <c r="W241" s="12"/>
      <c r="X241" s="12"/>
      <c r="Y241" s="12"/>
      <c r="Z241" s="12"/>
      <c r="AA241" s="12"/>
      <c r="AB241" s="12"/>
      <c r="AC241" s="12"/>
      <c r="AD241" s="12"/>
      <c r="AE241" s="12"/>
      <c r="AF241" s="12">
        <v>752.73</v>
      </c>
      <c r="AG241" s="12"/>
      <c r="AH241" s="12">
        <v>2435.98</v>
      </c>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v>0.30900500004105125</v>
      </c>
      <c r="CT241" s="12">
        <f t="shared" si="48"/>
        <v>1.4396592405530844</v>
      </c>
      <c r="CU241" s="12">
        <f t="shared" si="49"/>
        <v>1.2307599999999894</v>
      </c>
      <c r="CV241" s="12"/>
    </row>
    <row r="242" spans="2:100">
      <c r="B242" s="7" t="s">
        <v>1489</v>
      </c>
      <c r="C242" s="7" t="s">
        <v>1692</v>
      </c>
      <c r="D242" s="7">
        <v>427</v>
      </c>
      <c r="E242" s="8">
        <v>45.4</v>
      </c>
      <c r="F242" s="8">
        <v>0.13</v>
      </c>
      <c r="G242" s="8">
        <v>1.68</v>
      </c>
      <c r="H242" s="8">
        <v>3</v>
      </c>
      <c r="I242" s="8">
        <v>4.4400000000000004</v>
      </c>
      <c r="J242" s="8">
        <v>7.1394300000000008</v>
      </c>
      <c r="K242" s="8">
        <v>0.11</v>
      </c>
      <c r="L242" s="8">
        <v>43.47</v>
      </c>
      <c r="M242" s="8">
        <v>0.6</v>
      </c>
      <c r="O242" s="8">
        <v>0.03</v>
      </c>
      <c r="R242" s="8">
        <v>98.559430000000006</v>
      </c>
      <c r="S242" s="8">
        <f t="shared" si="46"/>
        <v>91.565060712335324</v>
      </c>
      <c r="T242" s="8">
        <f t="shared" si="47"/>
        <v>0.48228571428571426</v>
      </c>
      <c r="U242" s="12"/>
      <c r="V242" s="12"/>
      <c r="W242" s="12"/>
      <c r="X242" s="12"/>
      <c r="Y242" s="12"/>
      <c r="Z242" s="12"/>
      <c r="AA242" s="12"/>
      <c r="AB242" s="12"/>
      <c r="AC242" s="12"/>
      <c r="AD242" s="12"/>
      <c r="AE242" s="12"/>
      <c r="AF242" s="12">
        <v>2737.2</v>
      </c>
      <c r="AG242" s="12"/>
      <c r="AH242" s="12">
        <v>1964.5</v>
      </c>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v>1.3933316365487403</v>
      </c>
      <c r="CT242" s="12">
        <f t="shared" si="48"/>
        <v>1.236148613353147</v>
      </c>
      <c r="CU242" s="12">
        <f t="shared" si="49"/>
        <v>1.4405700000000081</v>
      </c>
      <c r="CV242" s="12"/>
    </row>
    <row r="243" spans="2:100">
      <c r="B243" s="7" t="s">
        <v>1489</v>
      </c>
      <c r="C243" s="7" t="s">
        <v>1692</v>
      </c>
      <c r="D243" s="7">
        <v>400</v>
      </c>
      <c r="E243" s="8">
        <v>45.12</v>
      </c>
      <c r="F243" s="8">
        <v>0.09</v>
      </c>
      <c r="G243" s="8">
        <v>0.71</v>
      </c>
      <c r="H243" s="8">
        <v>3.25</v>
      </c>
      <c r="I243" s="8">
        <v>4.47</v>
      </c>
      <c r="J243" s="8">
        <v>7.3943824999999999</v>
      </c>
      <c r="K243" s="8">
        <v>0.09</v>
      </c>
      <c r="L243" s="8">
        <v>45.35</v>
      </c>
      <c r="M243" s="8">
        <v>0.42</v>
      </c>
      <c r="O243" s="8">
        <v>0.05</v>
      </c>
      <c r="R243" s="8">
        <v>99.224382500000004</v>
      </c>
      <c r="S243" s="8">
        <f t="shared" si="46"/>
        <v>91.620898682541338</v>
      </c>
      <c r="T243" s="8">
        <f t="shared" si="47"/>
        <v>0.7988281690140846</v>
      </c>
      <c r="U243" s="12"/>
      <c r="V243" s="12"/>
      <c r="W243" s="12"/>
      <c r="X243" s="12"/>
      <c r="Y243" s="12"/>
      <c r="Z243" s="12"/>
      <c r="AA243" s="12"/>
      <c r="AB243" s="12"/>
      <c r="AC243" s="12"/>
      <c r="AD243" s="12"/>
      <c r="AE243" s="12"/>
      <c r="AF243" s="12">
        <v>1026.45</v>
      </c>
      <c r="AG243" s="12"/>
      <c r="AH243" s="12">
        <v>2514.56</v>
      </c>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v>0.40820262789513873</v>
      </c>
      <c r="CT243" s="12">
        <f t="shared" si="48"/>
        <v>1.2976127349518483</v>
      </c>
      <c r="CU243" s="12">
        <f t="shared" si="49"/>
        <v>0.77561749999999563</v>
      </c>
      <c r="CV243" s="12"/>
    </row>
    <row r="244" spans="2:100">
      <c r="B244" s="7" t="s">
        <v>1489</v>
      </c>
      <c r="C244" s="7" t="s">
        <v>1692</v>
      </c>
      <c r="D244" s="7">
        <v>405</v>
      </c>
      <c r="E244" s="8">
        <v>45.05</v>
      </c>
      <c r="F244" s="8">
        <v>0.16</v>
      </c>
      <c r="G244" s="8">
        <v>0.52</v>
      </c>
      <c r="H244" s="8">
        <v>4.01</v>
      </c>
      <c r="I244" s="8">
        <v>3.6</v>
      </c>
      <c r="J244" s="8">
        <v>7.2082381</v>
      </c>
      <c r="K244" s="8">
        <v>0.08</v>
      </c>
      <c r="L244" s="8">
        <v>45.2</v>
      </c>
      <c r="M244" s="8">
        <v>0.32</v>
      </c>
      <c r="O244" s="8">
        <v>0.02</v>
      </c>
      <c r="R244" s="8">
        <v>98.558238099999997</v>
      </c>
      <c r="S244" s="8">
        <f t="shared" si="46"/>
        <v>91.789632555294631</v>
      </c>
      <c r="T244" s="8">
        <f t="shared" si="47"/>
        <v>0.8310153846153846</v>
      </c>
      <c r="U244" s="12"/>
      <c r="V244" s="12"/>
      <c r="W244" s="12"/>
      <c r="X244" s="12"/>
      <c r="Y244" s="12"/>
      <c r="Z244" s="12"/>
      <c r="AA244" s="12"/>
      <c r="AB244" s="12"/>
      <c r="AC244" s="12"/>
      <c r="AD244" s="12"/>
      <c r="AE244" s="12"/>
      <c r="AF244" s="12">
        <v>1847.61</v>
      </c>
      <c r="AG244" s="12"/>
      <c r="AH244" s="12">
        <v>2357.4</v>
      </c>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v>0.78374904555866631</v>
      </c>
      <c r="CT244" s="12">
        <f t="shared" si="48"/>
        <v>1.2953303407173158</v>
      </c>
      <c r="CU244" s="12">
        <f t="shared" si="49"/>
        <v>1.441761900000003</v>
      </c>
      <c r="CV244" s="12"/>
    </row>
    <row r="245" spans="2:100">
      <c r="B245" s="7" t="s">
        <v>1489</v>
      </c>
      <c r="C245" s="7" t="s">
        <v>1692</v>
      </c>
      <c r="D245" s="7">
        <v>409</v>
      </c>
      <c r="E245" s="8">
        <v>44.43</v>
      </c>
      <c r="F245" s="8">
        <v>0.12</v>
      </c>
      <c r="G245" s="8">
        <v>1.25</v>
      </c>
      <c r="H245" s="8">
        <v>2.68</v>
      </c>
      <c r="I245" s="8">
        <v>4.6100000000000003</v>
      </c>
      <c r="J245" s="8">
        <v>7.0214908000000005</v>
      </c>
      <c r="K245" s="8">
        <v>0.11</v>
      </c>
      <c r="L245" s="8">
        <v>45.25</v>
      </c>
      <c r="M245" s="8">
        <v>0.6</v>
      </c>
      <c r="O245" s="8">
        <v>0.05</v>
      </c>
      <c r="R245" s="8">
        <v>98.831490800000012</v>
      </c>
      <c r="S245" s="8">
        <f t="shared" si="46"/>
        <v>91.993441392515891</v>
      </c>
      <c r="T245" s="8">
        <f t="shared" si="47"/>
        <v>0.64819199999999999</v>
      </c>
      <c r="U245" s="12"/>
      <c r="V245" s="12"/>
      <c r="W245" s="12"/>
      <c r="X245" s="12"/>
      <c r="Y245" s="12"/>
      <c r="Z245" s="12"/>
      <c r="AA245" s="12"/>
      <c r="AB245" s="12"/>
      <c r="AC245" s="12"/>
      <c r="AD245" s="12"/>
      <c r="AE245" s="12"/>
      <c r="AF245" s="12">
        <v>2737.2</v>
      </c>
      <c r="AG245" s="12"/>
      <c r="AH245" s="12">
        <v>2121.66</v>
      </c>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v>1.2901218856932779</v>
      </c>
      <c r="CT245" s="12">
        <f t="shared" si="48"/>
        <v>1.3148589564082642</v>
      </c>
      <c r="CU245" s="12">
        <f t="shared" si="49"/>
        <v>1.1685092000000026</v>
      </c>
      <c r="CV245" s="12"/>
    </row>
    <row r="246" spans="2:100">
      <c r="B246" s="7" t="s">
        <v>1489</v>
      </c>
      <c r="C246" s="7" t="s">
        <v>1692</v>
      </c>
      <c r="D246" s="7">
        <v>412</v>
      </c>
      <c r="E246" s="8">
        <v>45.36</v>
      </c>
      <c r="F246" s="8">
        <v>7.0000000000000007E-2</v>
      </c>
      <c r="G246" s="8">
        <v>1.3</v>
      </c>
      <c r="H246" s="8">
        <v>3.41</v>
      </c>
      <c r="I246" s="8">
        <v>3.65</v>
      </c>
      <c r="J246" s="8">
        <v>6.7183521000000006</v>
      </c>
      <c r="K246" s="8">
        <v>0.11</v>
      </c>
      <c r="L246" s="8">
        <v>44.84</v>
      </c>
      <c r="M246" s="8">
        <v>0.43</v>
      </c>
      <c r="O246" s="8">
        <v>0.06</v>
      </c>
      <c r="R246" s="8">
        <v>98.888352100000006</v>
      </c>
      <c r="S246" s="8">
        <f t="shared" si="46"/>
        <v>92.247693304198336</v>
      </c>
      <c r="T246" s="8">
        <f t="shared" si="47"/>
        <v>0.4466707692307692</v>
      </c>
      <c r="U246" s="12"/>
      <c r="V246" s="12"/>
      <c r="W246" s="12"/>
      <c r="X246" s="12"/>
      <c r="Y246" s="12"/>
      <c r="Z246" s="12"/>
      <c r="AA246" s="12"/>
      <c r="AB246" s="12"/>
      <c r="AC246" s="12"/>
      <c r="AD246" s="12"/>
      <c r="AE246" s="12"/>
      <c r="AF246" s="12">
        <v>2326.62</v>
      </c>
      <c r="AG246" s="12"/>
      <c r="AH246" s="12">
        <v>2121.66</v>
      </c>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v>1.0966036028392863</v>
      </c>
      <c r="CT246" s="12">
        <f t="shared" si="48"/>
        <v>1.2762314912964172</v>
      </c>
      <c r="CU246" s="12">
        <f t="shared" si="49"/>
        <v>1.1116478999999941</v>
      </c>
      <c r="CV246" s="12"/>
    </row>
    <row r="247" spans="2:100">
      <c r="B247" s="7" t="s">
        <v>1489</v>
      </c>
      <c r="C247" s="7" t="s">
        <v>1692</v>
      </c>
      <c r="D247" s="7">
        <v>168</v>
      </c>
      <c r="E247" s="8">
        <v>45.97</v>
      </c>
      <c r="F247" s="8">
        <v>0.09</v>
      </c>
      <c r="G247" s="8">
        <v>1.1399999999999999</v>
      </c>
      <c r="H247" s="8">
        <v>3.18</v>
      </c>
      <c r="I247" s="8">
        <v>3.7</v>
      </c>
      <c r="J247" s="8">
        <v>6.5613957999999997</v>
      </c>
      <c r="K247" s="8">
        <v>7.0000000000000007E-2</v>
      </c>
      <c r="L247" s="8">
        <v>44.35</v>
      </c>
      <c r="M247" s="8">
        <v>0.5</v>
      </c>
      <c r="O247" s="8">
        <v>0.04</v>
      </c>
      <c r="R247" s="8">
        <v>98.721395799999996</v>
      </c>
      <c r="S247" s="8">
        <f t="shared" si="46"/>
        <v>92.337687183811369</v>
      </c>
      <c r="T247" s="8">
        <f t="shared" si="47"/>
        <v>0.59228070175438607</v>
      </c>
      <c r="U247" s="12"/>
      <c r="V247" s="12"/>
      <c r="W247" s="12"/>
      <c r="X247" s="12"/>
      <c r="Y247" s="12"/>
      <c r="Z247" s="12"/>
      <c r="AA247" s="12"/>
      <c r="AB247" s="12"/>
      <c r="AC247" s="12"/>
      <c r="AD247" s="12"/>
      <c r="AE247" s="12"/>
      <c r="AF247" s="12">
        <v>1779.18</v>
      </c>
      <c r="AG247" s="12"/>
      <c r="AH247" s="12">
        <v>2121.66</v>
      </c>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v>0.83857922570063059</v>
      </c>
      <c r="CT247" s="12">
        <f t="shared" si="48"/>
        <v>1.2455352386979597</v>
      </c>
      <c r="CU247" s="12">
        <f t="shared" si="49"/>
        <v>1.2786041999999895</v>
      </c>
      <c r="CV247" s="12"/>
    </row>
    <row r="248" spans="2:100">
      <c r="B248" s="7" t="s">
        <v>1489</v>
      </c>
      <c r="C248" s="7" t="s">
        <v>1692</v>
      </c>
      <c r="D248" s="7">
        <v>435</v>
      </c>
      <c r="E248" s="8">
        <v>46.36</v>
      </c>
      <c r="F248" s="8">
        <v>0.09</v>
      </c>
      <c r="G248" s="8">
        <v>0.85</v>
      </c>
      <c r="H248" s="8">
        <v>2.98</v>
      </c>
      <c r="I248" s="8">
        <v>3.83</v>
      </c>
      <c r="J248" s="8">
        <v>6.5114338000000007</v>
      </c>
      <c r="K248" s="8">
        <v>0.09</v>
      </c>
      <c r="L248" s="8">
        <v>44.2</v>
      </c>
      <c r="M248" s="8">
        <v>0.56000000000000005</v>
      </c>
      <c r="O248" s="8">
        <v>7.0000000000000007E-2</v>
      </c>
      <c r="R248" s="8">
        <v>98.731433800000005</v>
      </c>
      <c r="S248" s="8">
        <f t="shared" si="46"/>
        <v>92.367743328008771</v>
      </c>
      <c r="T248" s="8">
        <f t="shared" si="47"/>
        <v>0.88967529411764723</v>
      </c>
      <c r="U248" s="12"/>
      <c r="V248" s="12"/>
      <c r="W248" s="12"/>
      <c r="X248" s="12"/>
      <c r="Y248" s="12"/>
      <c r="Z248" s="12"/>
      <c r="AA248" s="12"/>
      <c r="AB248" s="12"/>
      <c r="AC248" s="12"/>
      <c r="AD248" s="12"/>
      <c r="AE248" s="12"/>
      <c r="AF248" s="12">
        <v>1368.6</v>
      </c>
      <c r="AG248" s="12"/>
      <c r="AH248" s="12">
        <v>2200.2399999999998</v>
      </c>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v>0.62202305203068753</v>
      </c>
      <c r="CT248" s="12">
        <f t="shared" si="48"/>
        <v>1.2308800727185694</v>
      </c>
      <c r="CU248" s="12">
        <f t="shared" si="49"/>
        <v>1.2685661999999951</v>
      </c>
      <c r="CV248" s="12"/>
    </row>
    <row r="249" spans="2:100">
      <c r="B249" s="7" t="s">
        <v>1489</v>
      </c>
      <c r="C249" s="7" t="s">
        <v>1692</v>
      </c>
      <c r="D249" s="7">
        <v>433</v>
      </c>
      <c r="E249" s="8">
        <v>45.35</v>
      </c>
      <c r="F249" s="8">
        <v>0.05</v>
      </c>
      <c r="G249" s="8">
        <v>1.37</v>
      </c>
      <c r="H249" s="8">
        <v>2.5299999999999998</v>
      </c>
      <c r="I249" s="8">
        <v>4.24</v>
      </c>
      <c r="J249" s="8">
        <v>6.5165193000000006</v>
      </c>
      <c r="K249" s="8">
        <v>0.1</v>
      </c>
      <c r="L249" s="8">
        <v>44.77</v>
      </c>
      <c r="M249" s="8">
        <v>0.52</v>
      </c>
      <c r="O249" s="8">
        <v>0.04</v>
      </c>
      <c r="R249" s="8">
        <v>98.716519300000002</v>
      </c>
      <c r="S249" s="8">
        <f t="shared" ref="S249:S259" si="50">100*(L249/40.3)/((L249/40.3)+(J249/71.85))</f>
        <v>92.452140043895398</v>
      </c>
      <c r="T249" s="8">
        <f t="shared" ref="T249:T259" si="51">1.3504*M249/G249</f>
        <v>0.51256058394160586</v>
      </c>
      <c r="U249" s="12"/>
      <c r="V249" s="12"/>
      <c r="W249" s="12"/>
      <c r="X249" s="12"/>
      <c r="Y249" s="12"/>
      <c r="Z249" s="12"/>
      <c r="AA249" s="12"/>
      <c r="AB249" s="12"/>
      <c r="AC249" s="12"/>
      <c r="AD249" s="12"/>
      <c r="AE249" s="12"/>
      <c r="AF249" s="12">
        <v>2121.33</v>
      </c>
      <c r="AG249" s="12"/>
      <c r="AH249" s="12">
        <v>1964.5</v>
      </c>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v>1.0798320183252736</v>
      </c>
      <c r="CT249" s="12">
        <f t="shared" ref="CT249:CT259" si="52">(L249*0.60317)/(E249*0.4672)</f>
        <v>1.2745201373261241</v>
      </c>
      <c r="CU249" s="12">
        <f t="shared" ref="CU249:CU259" si="53">100-(SUM(E249:G249,J249:P249))</f>
        <v>1.2834806999999984</v>
      </c>
      <c r="CV249" s="12"/>
    </row>
    <row r="250" spans="2:100">
      <c r="B250" s="7" t="s">
        <v>1489</v>
      </c>
      <c r="C250" s="7" t="s">
        <v>1692</v>
      </c>
      <c r="D250" s="7">
        <v>407</v>
      </c>
      <c r="E250" s="8">
        <v>44.5</v>
      </c>
      <c r="F250" s="8">
        <v>0.19</v>
      </c>
      <c r="G250" s="8">
        <v>0.71</v>
      </c>
      <c r="H250" s="8">
        <v>2.87</v>
      </c>
      <c r="I250" s="8">
        <v>4</v>
      </c>
      <c r="J250" s="8">
        <v>6.5824546999999995</v>
      </c>
      <c r="K250" s="8">
        <v>0.1</v>
      </c>
      <c r="L250" s="8">
        <v>45.49</v>
      </c>
      <c r="M250" s="8">
        <v>0.9</v>
      </c>
      <c r="N250" s="8">
        <v>0.12</v>
      </c>
      <c r="O250" s="8">
        <v>0.26</v>
      </c>
      <c r="R250" s="8">
        <v>98.852454699999996</v>
      </c>
      <c r="S250" s="8">
        <f t="shared" si="50"/>
        <v>92.493117255170418</v>
      </c>
      <c r="T250" s="8">
        <f t="shared" si="51"/>
        <v>1.7117746478873239</v>
      </c>
      <c r="U250" s="12"/>
      <c r="V250" s="12"/>
      <c r="W250" s="12"/>
      <c r="X250" s="12"/>
      <c r="Y250" s="12"/>
      <c r="Z250" s="12"/>
      <c r="AA250" s="12"/>
      <c r="AB250" s="12"/>
      <c r="AC250" s="12"/>
      <c r="AD250" s="12"/>
      <c r="AE250" s="12"/>
      <c r="AF250" s="12">
        <v>1505.46</v>
      </c>
      <c r="AG250" s="12"/>
      <c r="AH250" s="12">
        <v>2043.08</v>
      </c>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v>0.73685807702096828</v>
      </c>
      <c r="CT250" s="12">
        <f t="shared" si="52"/>
        <v>1.3197535064260428</v>
      </c>
      <c r="CU250" s="12">
        <f t="shared" si="53"/>
        <v>1.147545299999976</v>
      </c>
      <c r="CV250" s="12"/>
    </row>
    <row r="251" spans="2:100">
      <c r="B251" s="7" t="s">
        <v>1489</v>
      </c>
      <c r="C251" s="7" t="s">
        <v>1692</v>
      </c>
      <c r="D251" s="7">
        <v>410</v>
      </c>
      <c r="E251" s="8">
        <v>45.14</v>
      </c>
      <c r="F251" s="8">
        <v>0.05</v>
      </c>
      <c r="G251" s="8">
        <v>1.18</v>
      </c>
      <c r="H251" s="8">
        <v>3.45</v>
      </c>
      <c r="I251" s="8">
        <v>3.33</v>
      </c>
      <c r="J251" s="8">
        <v>6.4343444999999999</v>
      </c>
      <c r="K251" s="8">
        <v>0.08</v>
      </c>
      <c r="L251" s="8">
        <v>45</v>
      </c>
      <c r="M251" s="8">
        <v>0.56000000000000005</v>
      </c>
      <c r="O251" s="8">
        <v>0.04</v>
      </c>
      <c r="R251" s="8">
        <v>98.484344500000006</v>
      </c>
      <c r="S251" s="8">
        <f t="shared" si="50"/>
        <v>92.575517023882981</v>
      </c>
      <c r="T251" s="8">
        <f t="shared" si="51"/>
        <v>0.64086779661016957</v>
      </c>
      <c r="U251" s="12"/>
      <c r="V251" s="12"/>
      <c r="W251" s="12"/>
      <c r="X251" s="12"/>
      <c r="Y251" s="12"/>
      <c r="Z251" s="12"/>
      <c r="AA251" s="12"/>
      <c r="AB251" s="12"/>
      <c r="AC251" s="12"/>
      <c r="AD251" s="12"/>
      <c r="AE251" s="12"/>
      <c r="AF251" s="12">
        <v>2052.9</v>
      </c>
      <c r="AG251" s="12"/>
      <c r="AH251" s="12">
        <v>2121.66</v>
      </c>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v>0.96759141426995832</v>
      </c>
      <c r="CT251" s="12">
        <f t="shared" si="52"/>
        <v>1.2870275922396683</v>
      </c>
      <c r="CU251" s="12">
        <f t="shared" si="53"/>
        <v>1.515655499999994</v>
      </c>
      <c r="CV251" s="12"/>
    </row>
    <row r="252" spans="2:100">
      <c r="B252" s="7" t="s">
        <v>1489</v>
      </c>
      <c r="C252" s="7" t="s">
        <v>1692</v>
      </c>
      <c r="D252" s="7">
        <v>428</v>
      </c>
      <c r="E252" s="8">
        <v>45.47</v>
      </c>
      <c r="F252" s="8">
        <v>0.08</v>
      </c>
      <c r="G252" s="8">
        <v>0.79</v>
      </c>
      <c r="H252" s="8">
        <v>2.85</v>
      </c>
      <c r="I252" s="8">
        <v>3.83</v>
      </c>
      <c r="J252" s="8">
        <v>6.3944585000000007</v>
      </c>
      <c r="K252" s="8">
        <v>0.09</v>
      </c>
      <c r="L252" s="8">
        <v>45</v>
      </c>
      <c r="M252" s="8">
        <v>0.43</v>
      </c>
      <c r="O252" s="8">
        <v>0.06</v>
      </c>
      <c r="R252" s="8">
        <v>98.314458500000001</v>
      </c>
      <c r="S252" s="8">
        <f t="shared" si="50"/>
        <v>92.618143404846961</v>
      </c>
      <c r="T252" s="8">
        <f t="shared" si="51"/>
        <v>0.73502784810126576</v>
      </c>
      <c r="U252" s="12"/>
      <c r="V252" s="12"/>
      <c r="W252" s="12"/>
      <c r="X252" s="12"/>
      <c r="Y252" s="12"/>
      <c r="Z252" s="12"/>
      <c r="AA252" s="12"/>
      <c r="AB252" s="12"/>
      <c r="AC252" s="12"/>
      <c r="AD252" s="12"/>
      <c r="AE252" s="12"/>
      <c r="AF252" s="12">
        <v>1300.17</v>
      </c>
      <c r="AG252" s="12"/>
      <c r="AH252" s="12">
        <v>2043.08</v>
      </c>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v>0.63637743015447268</v>
      </c>
      <c r="CT252" s="12">
        <f t="shared" si="52"/>
        <v>1.2776869477391386</v>
      </c>
      <c r="CU252" s="12">
        <f t="shared" si="53"/>
        <v>1.6855414999999994</v>
      </c>
      <c r="CV252" s="12"/>
    </row>
    <row r="253" spans="2:100">
      <c r="B253" s="7" t="s">
        <v>1489</v>
      </c>
      <c r="C253" s="7" t="s">
        <v>1692</v>
      </c>
      <c r="D253" s="7">
        <v>421</v>
      </c>
      <c r="E253" s="8">
        <v>45.4</v>
      </c>
      <c r="F253" s="8">
        <v>0.08</v>
      </c>
      <c r="G253" s="8">
        <v>1.37</v>
      </c>
      <c r="H253" s="8">
        <v>3.1</v>
      </c>
      <c r="I253" s="8">
        <v>3.61</v>
      </c>
      <c r="J253" s="8">
        <v>6.3994109999999997</v>
      </c>
      <c r="K253" s="8">
        <v>0.11</v>
      </c>
      <c r="L253" s="8">
        <v>44.57</v>
      </c>
      <c r="M253" s="8">
        <v>0.66</v>
      </c>
      <c r="N253" s="8">
        <v>0.04</v>
      </c>
      <c r="O253" s="8">
        <v>0.06</v>
      </c>
      <c r="R253" s="8">
        <v>98.689410999999993</v>
      </c>
      <c r="S253" s="8">
        <f t="shared" si="50"/>
        <v>92.546890935324939</v>
      </c>
      <c r="T253" s="8">
        <f t="shared" si="51"/>
        <v>0.65055766423357664</v>
      </c>
      <c r="U253" s="12"/>
      <c r="V253" s="12"/>
      <c r="W253" s="12"/>
      <c r="X253" s="12"/>
      <c r="Y253" s="12"/>
      <c r="Z253" s="12"/>
      <c r="AA253" s="12"/>
      <c r="AB253" s="12"/>
      <c r="AC253" s="12"/>
      <c r="AD253" s="12"/>
      <c r="AE253" s="12"/>
      <c r="AF253" s="12">
        <v>1710.75</v>
      </c>
      <c r="AG253" s="12"/>
      <c r="AH253" s="12">
        <v>2121.66</v>
      </c>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v>0.80632617855829858</v>
      </c>
      <c r="CT253" s="12">
        <f t="shared" si="52"/>
        <v>1.2674291165665921</v>
      </c>
      <c r="CU253" s="12">
        <f t="shared" si="53"/>
        <v>1.3105890000000073</v>
      </c>
      <c r="CV253" s="12"/>
    </row>
    <row r="254" spans="2:100">
      <c r="B254" s="7" t="s">
        <v>1489</v>
      </c>
      <c r="C254" s="7" t="s">
        <v>1692</v>
      </c>
      <c r="D254" s="7">
        <v>406</v>
      </c>
      <c r="E254" s="8">
        <v>45.8</v>
      </c>
      <c r="F254" s="8">
        <v>0.04</v>
      </c>
      <c r="G254" s="8">
        <v>1.1000000000000001</v>
      </c>
      <c r="H254" s="8">
        <v>3.2</v>
      </c>
      <c r="I254" s="8">
        <v>3.53</v>
      </c>
      <c r="J254" s="8">
        <v>6.4093920000000004</v>
      </c>
      <c r="K254" s="8">
        <v>0.1</v>
      </c>
      <c r="L254" s="8">
        <v>44.76</v>
      </c>
      <c r="M254" s="8">
        <v>0.54</v>
      </c>
      <c r="O254" s="8">
        <v>0.03</v>
      </c>
      <c r="R254" s="8">
        <v>98.779391999999987</v>
      </c>
      <c r="S254" s="8">
        <f t="shared" si="50"/>
        <v>92.565461726845498</v>
      </c>
      <c r="T254" s="8">
        <f t="shared" si="51"/>
        <v>0.66292363636363638</v>
      </c>
      <c r="U254" s="12"/>
      <c r="V254" s="12"/>
      <c r="W254" s="12"/>
      <c r="X254" s="12"/>
      <c r="Y254" s="12"/>
      <c r="Z254" s="12"/>
      <c r="AA254" s="12"/>
      <c r="AB254" s="12"/>
      <c r="AC254" s="12"/>
      <c r="AD254" s="12"/>
      <c r="AE254" s="12"/>
      <c r="AF254" s="12">
        <v>1642.32</v>
      </c>
      <c r="AG254" s="12"/>
      <c r="AH254" s="12">
        <v>2121.66</v>
      </c>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v>0.77407313141596656</v>
      </c>
      <c r="CT254" s="12">
        <f t="shared" si="52"/>
        <v>1.2617156749117666</v>
      </c>
      <c r="CU254" s="12">
        <f t="shared" si="53"/>
        <v>1.2206079999999986</v>
      </c>
      <c r="CV254" s="12"/>
    </row>
    <row r="255" spans="2:100">
      <c r="B255" s="7" t="s">
        <v>1489</v>
      </c>
      <c r="C255" s="7" t="s">
        <v>1692</v>
      </c>
      <c r="D255" s="7">
        <v>408</v>
      </c>
      <c r="E255" s="8">
        <v>45.59</v>
      </c>
      <c r="F255" s="8">
        <v>7.0000000000000007E-2</v>
      </c>
      <c r="G255" s="8">
        <v>1.08</v>
      </c>
      <c r="H255" s="8">
        <v>3.05</v>
      </c>
      <c r="I255" s="8">
        <v>3.53</v>
      </c>
      <c r="J255" s="8">
        <v>6.2744204999999997</v>
      </c>
      <c r="K255" s="8">
        <v>0.11</v>
      </c>
      <c r="L255" s="8">
        <v>45.08</v>
      </c>
      <c r="M255" s="8">
        <v>0.53</v>
      </c>
      <c r="O255" s="8">
        <v>0.04</v>
      </c>
      <c r="R255" s="8">
        <v>98.774420499999991</v>
      </c>
      <c r="S255" s="8">
        <f t="shared" si="50"/>
        <v>92.758605648321165</v>
      </c>
      <c r="T255" s="8">
        <f t="shared" si="51"/>
        <v>0.66269629629629623</v>
      </c>
      <c r="U255" s="12"/>
      <c r="V255" s="12"/>
      <c r="W255" s="12"/>
      <c r="X255" s="12"/>
      <c r="Y255" s="12"/>
      <c r="Z255" s="12"/>
      <c r="AA255" s="12"/>
      <c r="AB255" s="12"/>
      <c r="AC255" s="12"/>
      <c r="AD255" s="12"/>
      <c r="AE255" s="12"/>
      <c r="AF255" s="12">
        <v>1642.32</v>
      </c>
      <c r="AG255" s="12"/>
      <c r="AH255" s="12">
        <v>2043.08</v>
      </c>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v>0.80384517493196539</v>
      </c>
      <c r="CT255" s="12">
        <f t="shared" si="52"/>
        <v>1.2765893408191533</v>
      </c>
      <c r="CU255" s="12">
        <f t="shared" si="53"/>
        <v>1.2255794999999949</v>
      </c>
      <c r="CV255" s="12"/>
    </row>
    <row r="256" spans="2:100">
      <c r="B256" s="7" t="s">
        <v>1489</v>
      </c>
      <c r="C256" s="7" t="s">
        <v>1692</v>
      </c>
      <c r="D256" s="7">
        <v>127</v>
      </c>
      <c r="E256" s="8">
        <v>45.87</v>
      </c>
      <c r="F256" s="8">
        <v>0.03</v>
      </c>
      <c r="G256" s="8">
        <v>1.08</v>
      </c>
      <c r="H256" s="8">
        <v>3.33</v>
      </c>
      <c r="I256" s="8">
        <v>3.2</v>
      </c>
      <c r="J256" s="8">
        <v>6.1963673000000004</v>
      </c>
      <c r="K256" s="8">
        <v>0.08</v>
      </c>
      <c r="L256" s="8">
        <v>44.9</v>
      </c>
      <c r="M256" s="8">
        <v>0.47</v>
      </c>
      <c r="O256" s="8">
        <v>0.03</v>
      </c>
      <c r="R256" s="8">
        <v>98.656367299999985</v>
      </c>
      <c r="S256" s="8">
        <f t="shared" si="50"/>
        <v>92.815606781379515</v>
      </c>
      <c r="T256" s="8">
        <f t="shared" si="51"/>
        <v>0.58767407407407402</v>
      </c>
      <c r="U256" s="12"/>
      <c r="V256" s="12"/>
      <c r="W256" s="12"/>
      <c r="X256" s="12"/>
      <c r="Y256" s="12"/>
      <c r="Z256" s="12"/>
      <c r="AA256" s="12"/>
      <c r="AB256" s="12"/>
      <c r="AC256" s="12"/>
      <c r="AD256" s="12"/>
      <c r="AE256" s="12"/>
      <c r="AF256" s="12">
        <v>1573.89</v>
      </c>
      <c r="AG256" s="12"/>
      <c r="AH256" s="12">
        <v>2043.08</v>
      </c>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v>0.77035162597646689</v>
      </c>
      <c r="CT256" s="12">
        <f t="shared" si="52"/>
        <v>1.2637305939806063</v>
      </c>
      <c r="CU256" s="12">
        <f t="shared" si="53"/>
        <v>1.3436327000000006</v>
      </c>
      <c r="CV256" s="12"/>
    </row>
    <row r="257" spans="1:100">
      <c r="B257" s="7" t="s">
        <v>1489</v>
      </c>
      <c r="C257" s="7" t="s">
        <v>1692</v>
      </c>
      <c r="D257" s="7">
        <v>425</v>
      </c>
      <c r="E257" s="8">
        <v>45.68</v>
      </c>
      <c r="F257" s="8">
        <v>0.08</v>
      </c>
      <c r="G257" s="8">
        <v>1.76</v>
      </c>
      <c r="H257" s="8">
        <v>2.41</v>
      </c>
      <c r="I257" s="8">
        <v>3.87</v>
      </c>
      <c r="J257" s="8">
        <v>6.0385421000000008</v>
      </c>
      <c r="K257" s="8">
        <v>0.1</v>
      </c>
      <c r="L257" s="8">
        <v>44.46</v>
      </c>
      <c r="M257" s="8">
        <v>0.54</v>
      </c>
      <c r="O257" s="8">
        <v>0.05</v>
      </c>
      <c r="R257" s="8">
        <v>98.708542100000003</v>
      </c>
      <c r="S257" s="8">
        <f t="shared" si="50"/>
        <v>92.921259351268958</v>
      </c>
      <c r="T257" s="8">
        <f t="shared" si="51"/>
        <v>0.41432727272727277</v>
      </c>
      <c r="U257" s="12"/>
      <c r="V257" s="12"/>
      <c r="W257" s="12"/>
      <c r="X257" s="12"/>
      <c r="Y257" s="12"/>
      <c r="Z257" s="12"/>
      <c r="AA257" s="12"/>
      <c r="AB257" s="12"/>
      <c r="AC257" s="12"/>
      <c r="AD257" s="12"/>
      <c r="AE257" s="12"/>
      <c r="AF257" s="12">
        <v>1710.75</v>
      </c>
      <c r="AG257" s="12"/>
      <c r="AH257" s="12">
        <v>2043.08</v>
      </c>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v>0.837338723887464</v>
      </c>
      <c r="CT257" s="12">
        <f t="shared" si="52"/>
        <v>1.256551409972291</v>
      </c>
      <c r="CU257" s="12">
        <f t="shared" si="53"/>
        <v>1.2914578999999975</v>
      </c>
      <c r="CV257" s="12"/>
    </row>
    <row r="258" spans="1:100">
      <c r="B258" s="7" t="s">
        <v>1489</v>
      </c>
      <c r="C258" s="7" t="s">
        <v>1692</v>
      </c>
      <c r="D258" s="7">
        <v>184</v>
      </c>
      <c r="E258" s="8">
        <v>44.69</v>
      </c>
      <c r="F258" s="8">
        <v>0.05</v>
      </c>
      <c r="G258" s="8">
        <v>1.22</v>
      </c>
      <c r="H258" s="8">
        <v>2.44</v>
      </c>
      <c r="I258" s="8">
        <v>3.58</v>
      </c>
      <c r="J258" s="8">
        <v>5.7755364</v>
      </c>
      <c r="K258" s="8">
        <v>0.09</v>
      </c>
      <c r="L258" s="8">
        <v>46.26</v>
      </c>
      <c r="M258" s="8">
        <v>0.55000000000000004</v>
      </c>
      <c r="O258" s="8">
        <v>0.1</v>
      </c>
      <c r="R258" s="8">
        <v>98.735536399999987</v>
      </c>
      <c r="S258" s="8">
        <f t="shared" si="50"/>
        <v>93.455593456319704</v>
      </c>
      <c r="T258" s="8">
        <f t="shared" si="51"/>
        <v>0.60878688524590174</v>
      </c>
      <c r="U258" s="12"/>
      <c r="V258" s="12"/>
      <c r="W258" s="12"/>
      <c r="X258" s="12"/>
      <c r="Y258" s="12"/>
      <c r="Z258" s="12"/>
      <c r="AA258" s="12"/>
      <c r="AB258" s="12"/>
      <c r="AC258" s="12"/>
      <c r="AD258" s="12"/>
      <c r="AE258" s="12"/>
      <c r="AF258" s="12">
        <v>1231.74</v>
      </c>
      <c r="AG258" s="12"/>
      <c r="AH258" s="12">
        <v>2043.08</v>
      </c>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v>0.60288388119897407</v>
      </c>
      <c r="CT258" s="12">
        <f t="shared" si="52"/>
        <v>1.3363867851439291</v>
      </c>
      <c r="CU258" s="12">
        <f t="shared" si="53"/>
        <v>1.2644636000000133</v>
      </c>
      <c r="CV258" s="12"/>
    </row>
    <row r="259" spans="1:100">
      <c r="B259" s="7" t="s">
        <v>1489</v>
      </c>
      <c r="C259" s="7" t="s">
        <v>1692</v>
      </c>
      <c r="D259" s="7">
        <v>144</v>
      </c>
      <c r="E259" s="8">
        <v>38.880000000000003</v>
      </c>
      <c r="F259" s="8">
        <v>0.28999999999999998</v>
      </c>
      <c r="G259" s="8">
        <v>4.16</v>
      </c>
      <c r="H259" s="8">
        <v>7.52</v>
      </c>
      <c r="I259" s="8">
        <v>7.09</v>
      </c>
      <c r="J259" s="8">
        <v>13.856571199999999</v>
      </c>
      <c r="K259" s="8">
        <v>0.12</v>
      </c>
      <c r="L259" s="8">
        <v>40</v>
      </c>
      <c r="M259" s="8">
        <v>0.8</v>
      </c>
      <c r="O259" s="8">
        <v>0.11</v>
      </c>
      <c r="R259" s="8">
        <v>98.21657119999999</v>
      </c>
      <c r="S259" s="8">
        <f t="shared" si="50"/>
        <v>83.731016345660152</v>
      </c>
      <c r="T259" s="8">
        <f t="shared" si="51"/>
        <v>0.25969230769230772</v>
      </c>
      <c r="U259" s="12"/>
      <c r="V259" s="12"/>
      <c r="W259" s="12"/>
      <c r="X259" s="12"/>
      <c r="Y259" s="12"/>
      <c r="Z259" s="12"/>
      <c r="AA259" s="12"/>
      <c r="AB259" s="12"/>
      <c r="AC259" s="12"/>
      <c r="AD259" s="12"/>
      <c r="AE259" s="12"/>
      <c r="AF259" s="12">
        <v>1231.74</v>
      </c>
      <c r="AG259" s="12"/>
      <c r="AH259" s="12">
        <v>2121.66</v>
      </c>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v>0.58055484856197492</v>
      </c>
      <c r="CT259" s="12">
        <f t="shared" si="52"/>
        <v>1.3282218910310615</v>
      </c>
      <c r="CU259" s="12">
        <f t="shared" si="53"/>
        <v>1.78342880000001</v>
      </c>
      <c r="CV259" s="12"/>
    </row>
    <row r="260" spans="1:100">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row>
    <row r="261" spans="1:100">
      <c r="A261" s="7" t="s">
        <v>1952</v>
      </c>
      <c r="B261" s="7" t="s">
        <v>1936</v>
      </c>
      <c r="C261" s="7" t="s">
        <v>1692</v>
      </c>
      <c r="D261" s="7" t="s">
        <v>1951</v>
      </c>
      <c r="E261" s="8">
        <v>40.090000000000003</v>
      </c>
      <c r="F261" s="8">
        <v>0.01</v>
      </c>
      <c r="G261" s="8">
        <v>0.24</v>
      </c>
      <c r="H261" s="8">
        <v>2.4500000000000002</v>
      </c>
      <c r="I261" s="8">
        <v>2.27</v>
      </c>
      <c r="J261" s="8">
        <v>4.4745345000000007</v>
      </c>
      <c r="K261" s="8">
        <v>0.06</v>
      </c>
      <c r="L261" s="8">
        <v>47.48</v>
      </c>
      <c r="M261" s="8">
        <v>7.0000000000000007E-2</v>
      </c>
      <c r="N261" s="8">
        <v>0.02</v>
      </c>
      <c r="O261" s="8">
        <v>0.02</v>
      </c>
      <c r="P261" s="8">
        <v>0.01</v>
      </c>
      <c r="R261" s="8">
        <v>92.474534500000004</v>
      </c>
      <c r="S261" s="8">
        <f t="shared" ref="S261:S276" si="54">100*(L261/40.3)/((L261/40.3)+(J261/71.85))</f>
        <v>94.979518314808132</v>
      </c>
      <c r="T261" s="8">
        <f t="shared" ref="T261:T276" si="55">1.3504*M261/G261</f>
        <v>0.39386666666666675</v>
      </c>
      <c r="U261" s="12"/>
      <c r="V261" s="12"/>
      <c r="W261" s="12"/>
      <c r="X261" s="12"/>
      <c r="Y261" s="12"/>
      <c r="Z261" s="12"/>
      <c r="AA261" s="12"/>
      <c r="AB261" s="12"/>
      <c r="AC261" s="12"/>
      <c r="AD261" s="12"/>
      <c r="AE261" s="12"/>
      <c r="AF261" s="12">
        <v>615.87</v>
      </c>
      <c r="AG261" s="12"/>
      <c r="AH261" s="12">
        <v>2200.2399999999998</v>
      </c>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v>0.27991037341380937</v>
      </c>
      <c r="CT261" s="12">
        <f t="shared" ref="CT261:CT276" si="56">(L261*0.60317)/(E261*0.4672)</f>
        <v>1.5290143196643169</v>
      </c>
      <c r="CU261" s="12">
        <f t="shared" ref="CU261:CU276" si="57">100-(SUM(E261:G261,J261:P261))</f>
        <v>7.5254655000000099</v>
      </c>
      <c r="CV261" s="12"/>
    </row>
    <row r="262" spans="1:100">
      <c r="B262" s="7" t="s">
        <v>1936</v>
      </c>
      <c r="C262" s="7" t="s">
        <v>1692</v>
      </c>
      <c r="D262" s="7" t="s">
        <v>1950</v>
      </c>
      <c r="E262" s="8">
        <v>43.69</v>
      </c>
      <c r="F262" s="8">
        <v>0.04</v>
      </c>
      <c r="G262" s="8">
        <v>0.51</v>
      </c>
      <c r="H262" s="8">
        <v>2.58</v>
      </c>
      <c r="I262" s="8">
        <v>4.54</v>
      </c>
      <c r="J262" s="8">
        <v>6.8615098000000003</v>
      </c>
      <c r="K262" s="8">
        <v>0.12</v>
      </c>
      <c r="L262" s="8">
        <v>44.29</v>
      </c>
      <c r="M262" s="8">
        <v>0.92</v>
      </c>
      <c r="N262" s="8">
        <v>0.14000000000000001</v>
      </c>
      <c r="O262" s="8">
        <v>0.2</v>
      </c>
      <c r="P262" s="8">
        <v>0.03</v>
      </c>
      <c r="R262" s="8">
        <v>96.801509800000019</v>
      </c>
      <c r="S262" s="8">
        <f t="shared" si="54"/>
        <v>92.0052499421639</v>
      </c>
      <c r="T262" s="8">
        <f t="shared" si="55"/>
        <v>2.4360156862745099</v>
      </c>
      <c r="U262" s="12"/>
      <c r="V262" s="12"/>
      <c r="W262" s="12"/>
      <c r="X262" s="12"/>
      <c r="Y262" s="12"/>
      <c r="Z262" s="12"/>
      <c r="AA262" s="12"/>
      <c r="AB262" s="12"/>
      <c r="AC262" s="12"/>
      <c r="AD262" s="12"/>
      <c r="AE262" s="12"/>
      <c r="AF262" s="12">
        <v>1231.74</v>
      </c>
      <c r="AG262" s="12"/>
      <c r="AH262" s="12">
        <v>2278.8200000000002</v>
      </c>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v>0.54051658314390794</v>
      </c>
      <c r="CT262" s="12">
        <f t="shared" si="56"/>
        <v>1.3087615706628584</v>
      </c>
      <c r="CU262" s="12">
        <f t="shared" si="57"/>
        <v>3.1984901999999948</v>
      </c>
      <c r="CV262" s="12"/>
    </row>
    <row r="263" spans="1:100">
      <c r="B263" s="7" t="s">
        <v>1936</v>
      </c>
      <c r="C263" s="7" t="s">
        <v>1692</v>
      </c>
      <c r="D263" s="7" t="s">
        <v>1949</v>
      </c>
      <c r="E263" s="8">
        <v>44.1</v>
      </c>
      <c r="F263" s="8">
        <v>0.17</v>
      </c>
      <c r="G263" s="8">
        <v>0.47</v>
      </c>
      <c r="H263" s="8">
        <v>1.73</v>
      </c>
      <c r="I263" s="8">
        <v>4.09</v>
      </c>
      <c r="J263" s="8">
        <v>5.6466712999999995</v>
      </c>
      <c r="K263" s="8">
        <v>0.1</v>
      </c>
      <c r="L263" s="8">
        <v>45.66</v>
      </c>
      <c r="M263" s="8">
        <v>0.59</v>
      </c>
      <c r="N263" s="8">
        <v>0.03</v>
      </c>
      <c r="O263" s="8">
        <v>7.0000000000000007E-2</v>
      </c>
      <c r="P263" s="8">
        <v>0.02</v>
      </c>
      <c r="R263" s="8">
        <v>96.856671300000002</v>
      </c>
      <c r="S263" s="8">
        <f t="shared" si="54"/>
        <v>93.51351726739189</v>
      </c>
      <c r="T263" s="8">
        <f t="shared" si="55"/>
        <v>1.6951829787234043</v>
      </c>
      <c r="U263" s="12"/>
      <c r="V263" s="12"/>
      <c r="W263" s="12"/>
      <c r="X263" s="12"/>
      <c r="Y263" s="12"/>
      <c r="Z263" s="12"/>
      <c r="AA263" s="12"/>
      <c r="AB263" s="12"/>
      <c r="AC263" s="12"/>
      <c r="AD263" s="12"/>
      <c r="AE263" s="12"/>
      <c r="AF263" s="12">
        <v>1368.6</v>
      </c>
      <c r="AG263" s="12"/>
      <c r="AH263" s="12">
        <v>2278.8200000000002</v>
      </c>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v>0.60057398127100881</v>
      </c>
      <c r="CT263" s="12">
        <f t="shared" si="56"/>
        <v>1.3367008258782964</v>
      </c>
      <c r="CU263" s="12">
        <f t="shared" si="57"/>
        <v>3.1433286999999979</v>
      </c>
      <c r="CV263" s="12"/>
    </row>
    <row r="264" spans="1:100">
      <c r="B264" s="7" t="s">
        <v>1936</v>
      </c>
      <c r="C264" s="7" t="s">
        <v>1692</v>
      </c>
      <c r="D264" s="7" t="s">
        <v>1948</v>
      </c>
      <c r="E264" s="8">
        <v>46.07</v>
      </c>
      <c r="F264" s="8">
        <v>0.17</v>
      </c>
      <c r="G264" s="8">
        <v>0.54</v>
      </c>
      <c r="H264" s="8">
        <v>1.74</v>
      </c>
      <c r="I264" s="8">
        <v>4.57</v>
      </c>
      <c r="J264" s="8">
        <v>6.1356694000000003</v>
      </c>
      <c r="K264" s="8">
        <v>0.11</v>
      </c>
      <c r="L264" s="8">
        <v>43.5</v>
      </c>
      <c r="M264" s="8">
        <v>0.57999999999999996</v>
      </c>
      <c r="N264" s="8">
        <v>0.12</v>
      </c>
      <c r="O264" s="8">
        <v>0.12</v>
      </c>
      <c r="P264" s="8">
        <v>0.04</v>
      </c>
      <c r="R264" s="8">
        <v>97.385669399999998</v>
      </c>
      <c r="S264" s="8">
        <f t="shared" si="54"/>
        <v>92.668652335023907</v>
      </c>
      <c r="T264" s="8">
        <f t="shared" si="55"/>
        <v>1.4504296296296293</v>
      </c>
      <c r="U264" s="12"/>
      <c r="V264" s="12"/>
      <c r="W264" s="12"/>
      <c r="X264" s="12"/>
      <c r="Y264" s="12"/>
      <c r="Z264" s="12"/>
      <c r="AA264" s="12"/>
      <c r="AB264" s="12"/>
      <c r="AC264" s="12"/>
      <c r="AD264" s="12"/>
      <c r="AE264" s="12"/>
      <c r="AF264" s="12">
        <v>1573.89</v>
      </c>
      <c r="AG264" s="12"/>
      <c r="AH264" s="12">
        <v>2435.98</v>
      </c>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v>0.64610136372219806</v>
      </c>
      <c r="CT264" s="12">
        <f t="shared" si="56"/>
        <v>1.2190118948681428</v>
      </c>
      <c r="CU264" s="12">
        <f t="shared" si="57"/>
        <v>2.6143305999999882</v>
      </c>
      <c r="CV264" s="12"/>
    </row>
    <row r="265" spans="1:100">
      <c r="B265" s="7" t="s">
        <v>1936</v>
      </c>
      <c r="C265" s="7" t="s">
        <v>1692</v>
      </c>
      <c r="D265" s="7" t="s">
        <v>1947</v>
      </c>
      <c r="E265" s="8">
        <v>43.42</v>
      </c>
      <c r="F265" s="8">
        <v>0.35</v>
      </c>
      <c r="G265" s="8">
        <v>0.14000000000000001</v>
      </c>
      <c r="H265" s="8">
        <v>1.49</v>
      </c>
      <c r="I265" s="8">
        <v>2.8</v>
      </c>
      <c r="J265" s="8">
        <v>4.1407169000000001</v>
      </c>
      <c r="K265" s="8">
        <v>7.0000000000000007E-2</v>
      </c>
      <c r="L265" s="8">
        <v>48.17</v>
      </c>
      <c r="M265" s="8">
        <v>0.18</v>
      </c>
      <c r="N265" s="8">
        <v>0.06</v>
      </c>
      <c r="O265" s="8">
        <v>0.04</v>
      </c>
      <c r="P265" s="8">
        <v>0.04</v>
      </c>
      <c r="R265" s="8">
        <v>96.6107169</v>
      </c>
      <c r="S265" s="8">
        <f t="shared" si="54"/>
        <v>95.400326275996733</v>
      </c>
      <c r="T265" s="8">
        <f t="shared" si="55"/>
        <v>1.7362285714285712</v>
      </c>
      <c r="U265" s="12"/>
      <c r="V265" s="12"/>
      <c r="W265" s="12"/>
      <c r="X265" s="12"/>
      <c r="Y265" s="12"/>
      <c r="Z265" s="12"/>
      <c r="AA265" s="12"/>
      <c r="AB265" s="12"/>
      <c r="AC265" s="12"/>
      <c r="AD265" s="12"/>
      <c r="AE265" s="12"/>
      <c r="AF265" s="12">
        <v>1368.6</v>
      </c>
      <c r="AG265" s="12"/>
      <c r="AH265" s="12">
        <v>2671.72</v>
      </c>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v>0.51225427814291913</v>
      </c>
      <c r="CT265" s="12">
        <f t="shared" si="56"/>
        <v>1.4322661430957895</v>
      </c>
      <c r="CU265" s="12">
        <f t="shared" si="57"/>
        <v>3.3892830999999717</v>
      </c>
      <c r="CV265" s="12"/>
    </row>
    <row r="266" spans="1:100">
      <c r="B266" s="7" t="s">
        <v>1936</v>
      </c>
      <c r="C266" s="7" t="s">
        <v>1692</v>
      </c>
      <c r="D266" s="7" t="s">
        <v>1946</v>
      </c>
      <c r="E266" s="8">
        <v>43.68</v>
      </c>
      <c r="G266" s="8">
        <v>0.24</v>
      </c>
      <c r="H266" s="8">
        <v>2.91</v>
      </c>
      <c r="I266" s="8">
        <v>3.45</v>
      </c>
      <c r="J266" s="8">
        <v>6.0684471000000002</v>
      </c>
      <c r="K266" s="8">
        <v>0.11</v>
      </c>
      <c r="L266" s="8">
        <v>44.46</v>
      </c>
      <c r="M266" s="8">
        <v>0.28999999999999998</v>
      </c>
      <c r="N266" s="8">
        <v>0.06</v>
      </c>
      <c r="O266" s="8">
        <v>0.05</v>
      </c>
      <c r="P266" s="8">
        <v>0.03</v>
      </c>
      <c r="R266" s="8">
        <v>94.988447099999988</v>
      </c>
      <c r="S266" s="8">
        <f t="shared" si="54"/>
        <v>92.888695888975448</v>
      </c>
      <c r="T266" s="8">
        <f t="shared" si="55"/>
        <v>1.6317333333333333</v>
      </c>
      <c r="U266" s="12"/>
      <c r="V266" s="12"/>
      <c r="W266" s="12"/>
      <c r="X266" s="12"/>
      <c r="Y266" s="12"/>
      <c r="Z266" s="12"/>
      <c r="AA266" s="12"/>
      <c r="AB266" s="12"/>
      <c r="AC266" s="12"/>
      <c r="AD266" s="12"/>
      <c r="AE266" s="12"/>
      <c r="AF266" s="12">
        <v>1300.17</v>
      </c>
      <c r="AG266" s="12"/>
      <c r="AH266" s="12">
        <v>2593.14</v>
      </c>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v>0.50138827830352384</v>
      </c>
      <c r="CT266" s="12">
        <f t="shared" si="56"/>
        <v>1.3140858151908024</v>
      </c>
      <c r="CU266" s="12">
        <f t="shared" si="57"/>
        <v>5.0115528999999981</v>
      </c>
      <c r="CV266" s="12"/>
    </row>
    <row r="267" spans="1:100">
      <c r="B267" s="7" t="s">
        <v>1936</v>
      </c>
      <c r="C267" s="7" t="s">
        <v>1692</v>
      </c>
      <c r="D267" s="7" t="s">
        <v>1945</v>
      </c>
      <c r="E267" s="8">
        <v>45.69</v>
      </c>
      <c r="F267" s="8">
        <v>0.02</v>
      </c>
      <c r="G267" s="8">
        <v>0.66</v>
      </c>
      <c r="H267" s="8">
        <v>1.88</v>
      </c>
      <c r="I267" s="8">
        <v>4.2</v>
      </c>
      <c r="J267" s="8">
        <v>5.8916427999999996</v>
      </c>
      <c r="K267" s="8">
        <v>0.11</v>
      </c>
      <c r="L267" s="8">
        <v>42.83</v>
      </c>
      <c r="M267" s="8">
        <v>0.71</v>
      </c>
      <c r="N267" s="8">
        <v>0.09</v>
      </c>
      <c r="O267" s="8">
        <v>0.05</v>
      </c>
      <c r="P267" s="8">
        <v>0.03</v>
      </c>
      <c r="R267" s="8">
        <v>96.081642799999983</v>
      </c>
      <c r="S267" s="8">
        <f t="shared" si="54"/>
        <v>92.837110942512624</v>
      </c>
      <c r="T267" s="8">
        <f t="shared" si="55"/>
        <v>1.4527030303030302</v>
      </c>
      <c r="U267" s="12"/>
      <c r="V267" s="12"/>
      <c r="W267" s="12"/>
      <c r="X267" s="12"/>
      <c r="Y267" s="12"/>
      <c r="Z267" s="12"/>
      <c r="AA267" s="12"/>
      <c r="AB267" s="12"/>
      <c r="AC267" s="12"/>
      <c r="AD267" s="12"/>
      <c r="AE267" s="12"/>
      <c r="AF267" s="12">
        <v>2326.62</v>
      </c>
      <c r="AG267" s="12"/>
      <c r="AH267" s="12">
        <v>2200.2399999999998</v>
      </c>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v>1.057439188452169</v>
      </c>
      <c r="CT267" s="12">
        <f t="shared" si="56"/>
        <v>1.2102185767620985</v>
      </c>
      <c r="CU267" s="12">
        <f t="shared" si="57"/>
        <v>3.9183572000000026</v>
      </c>
      <c r="CV267" s="12"/>
    </row>
    <row r="268" spans="1:100">
      <c r="B268" s="7" t="s">
        <v>1936</v>
      </c>
      <c r="C268" s="7" t="s">
        <v>1692</v>
      </c>
      <c r="D268" s="7" t="s">
        <v>1944</v>
      </c>
      <c r="E268" s="8">
        <v>46.29</v>
      </c>
      <c r="F268" s="8">
        <v>0.16</v>
      </c>
      <c r="G268" s="8">
        <v>1.18</v>
      </c>
      <c r="H268" s="8">
        <v>1.97</v>
      </c>
      <c r="I268" s="8">
        <v>3.95</v>
      </c>
      <c r="J268" s="8">
        <v>5.7226257</v>
      </c>
      <c r="K268" s="8">
        <v>0.11</v>
      </c>
      <c r="L268" s="8">
        <v>42.17</v>
      </c>
      <c r="M268" s="8">
        <v>0.73</v>
      </c>
      <c r="N268" s="8">
        <v>7.0000000000000007E-2</v>
      </c>
      <c r="O268" s="8">
        <v>0.03</v>
      </c>
      <c r="P268" s="8">
        <v>0.04</v>
      </c>
      <c r="R268" s="8">
        <v>96.50262570000001</v>
      </c>
      <c r="S268" s="8">
        <f t="shared" si="54"/>
        <v>92.926874802810445</v>
      </c>
      <c r="T268" s="8">
        <f t="shared" si="55"/>
        <v>0.83541694915254239</v>
      </c>
      <c r="U268" s="12"/>
      <c r="V268" s="12"/>
      <c r="W268" s="12"/>
      <c r="X268" s="12"/>
      <c r="Y268" s="12"/>
      <c r="Z268" s="12"/>
      <c r="AA268" s="12"/>
      <c r="AB268" s="12"/>
      <c r="AC268" s="12"/>
      <c r="AD268" s="12"/>
      <c r="AE268" s="12"/>
      <c r="AF268" s="12">
        <v>1916.04</v>
      </c>
      <c r="AG268" s="12"/>
      <c r="AH268" s="12">
        <v>2278.8200000000002</v>
      </c>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v>0.84080357377941239</v>
      </c>
      <c r="CT268" s="12">
        <f t="shared" si="56"/>
        <v>1.1761245596181902</v>
      </c>
      <c r="CU268" s="12">
        <f t="shared" si="57"/>
        <v>3.4973742999999899</v>
      </c>
      <c r="CV268" s="12"/>
    </row>
    <row r="269" spans="1:100">
      <c r="B269" s="7" t="s">
        <v>1936</v>
      </c>
      <c r="C269" s="7" t="s">
        <v>1692</v>
      </c>
      <c r="D269" s="7" t="s">
        <v>1943</v>
      </c>
      <c r="E269" s="8">
        <v>45.55</v>
      </c>
      <c r="F269" s="8">
        <v>0.04</v>
      </c>
      <c r="G269" s="8">
        <v>0.41</v>
      </c>
      <c r="H269" s="8">
        <v>2.75</v>
      </c>
      <c r="I269" s="8">
        <v>4.93</v>
      </c>
      <c r="J269" s="8">
        <v>7.4044774999999996</v>
      </c>
      <c r="K269" s="8">
        <v>0.1</v>
      </c>
      <c r="L269" s="8">
        <v>42.1</v>
      </c>
      <c r="M269" s="8">
        <v>1.32</v>
      </c>
      <c r="N269" s="8">
        <v>0.26</v>
      </c>
      <c r="O269" s="8">
        <v>0.13</v>
      </c>
      <c r="P269" s="8">
        <v>0.02</v>
      </c>
      <c r="R269" s="8">
        <v>97.334477500000006</v>
      </c>
      <c r="S269" s="8">
        <f t="shared" si="54"/>
        <v>91.020920461223454</v>
      </c>
      <c r="T269" s="8">
        <f t="shared" si="55"/>
        <v>4.3476292682926836</v>
      </c>
      <c r="U269" s="12"/>
      <c r="V269" s="12"/>
      <c r="W269" s="12"/>
      <c r="X269" s="12"/>
      <c r="Y269" s="12"/>
      <c r="Z269" s="12"/>
      <c r="AA269" s="12"/>
      <c r="AB269" s="12"/>
      <c r="AC269" s="12"/>
      <c r="AD269" s="12"/>
      <c r="AE269" s="12"/>
      <c r="AF269" s="12">
        <v>1094.8800000000001</v>
      </c>
      <c r="AG269" s="12"/>
      <c r="AH269" s="12">
        <v>2278.8200000000002</v>
      </c>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v>0.48045918501680707</v>
      </c>
      <c r="CT269" s="12">
        <f t="shared" si="56"/>
        <v>1.1932477200276679</v>
      </c>
      <c r="CU269" s="12">
        <f t="shared" si="57"/>
        <v>2.6655225000000087</v>
      </c>
      <c r="CV269" s="12"/>
    </row>
    <row r="270" spans="1:100">
      <c r="B270" s="7" t="s">
        <v>1936</v>
      </c>
      <c r="C270" s="7" t="s">
        <v>1692</v>
      </c>
      <c r="D270" s="7" t="s">
        <v>1942</v>
      </c>
      <c r="E270" s="8">
        <v>44.94</v>
      </c>
      <c r="F270" s="8">
        <v>0.15</v>
      </c>
      <c r="G270" s="8">
        <v>0.35</v>
      </c>
      <c r="H270" s="8">
        <v>2.4500000000000002</v>
      </c>
      <c r="I270" s="8">
        <v>3.37</v>
      </c>
      <c r="J270" s="8">
        <v>5.5745345000000004</v>
      </c>
      <c r="K270" s="8">
        <v>0.09</v>
      </c>
      <c r="L270" s="8">
        <v>45.06</v>
      </c>
      <c r="M270" s="8">
        <v>0.39</v>
      </c>
      <c r="N270" s="8">
        <v>0.06</v>
      </c>
      <c r="O270" s="8">
        <v>0.04</v>
      </c>
      <c r="P270" s="8">
        <v>0.05</v>
      </c>
      <c r="R270" s="8">
        <v>96.704534499999994</v>
      </c>
      <c r="S270" s="8">
        <f t="shared" si="54"/>
        <v>93.511270755918233</v>
      </c>
      <c r="T270" s="8">
        <f t="shared" si="55"/>
        <v>1.5047314285714286</v>
      </c>
      <c r="U270" s="12"/>
      <c r="V270" s="12"/>
      <c r="W270" s="12"/>
      <c r="X270" s="12"/>
      <c r="Y270" s="12"/>
      <c r="Z270" s="12"/>
      <c r="AA270" s="12"/>
      <c r="AB270" s="12"/>
      <c r="AC270" s="12"/>
      <c r="AD270" s="12"/>
      <c r="AE270" s="12"/>
      <c r="AF270" s="12">
        <v>1026.45</v>
      </c>
      <c r="AG270" s="12"/>
      <c r="AH270" s="12">
        <v>2435.98</v>
      </c>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v>0.42137045460143352</v>
      </c>
      <c r="CT270" s="12">
        <f t="shared" si="56"/>
        <v>1.2944790256872178</v>
      </c>
      <c r="CU270" s="12">
        <f t="shared" si="57"/>
        <v>3.2954654999999917</v>
      </c>
      <c r="CV270" s="12"/>
    </row>
    <row r="271" spans="1:100">
      <c r="B271" s="7" t="s">
        <v>1936</v>
      </c>
      <c r="C271" s="7" t="s">
        <v>1692</v>
      </c>
      <c r="D271" s="7" t="s">
        <v>1941</v>
      </c>
      <c r="E271" s="8">
        <v>45.73</v>
      </c>
      <c r="F271" s="8">
        <v>0.04</v>
      </c>
      <c r="G271" s="8">
        <v>1.1599999999999999</v>
      </c>
      <c r="H271" s="8">
        <v>2.98</v>
      </c>
      <c r="I271" s="8">
        <v>4.3</v>
      </c>
      <c r="J271" s="8">
        <v>6.9814337999999996</v>
      </c>
      <c r="K271" s="8">
        <v>0.12</v>
      </c>
      <c r="L271" s="8">
        <v>41.13</v>
      </c>
      <c r="M271" s="8">
        <v>0.98</v>
      </c>
      <c r="N271" s="8">
        <v>0.13</v>
      </c>
      <c r="O271" s="8">
        <v>0.12</v>
      </c>
      <c r="P271" s="8">
        <v>0.04</v>
      </c>
      <c r="R271" s="8">
        <v>96.431433799999994</v>
      </c>
      <c r="S271" s="8">
        <f t="shared" si="54"/>
        <v>91.307025905622638</v>
      </c>
      <c r="T271" s="8">
        <f t="shared" si="55"/>
        <v>1.1408551724137932</v>
      </c>
      <c r="U271" s="12"/>
      <c r="V271" s="12"/>
      <c r="W271" s="12"/>
      <c r="X271" s="12"/>
      <c r="Y271" s="12"/>
      <c r="Z271" s="12"/>
      <c r="AA271" s="12"/>
      <c r="AB271" s="12"/>
      <c r="AC271" s="12"/>
      <c r="AD271" s="12"/>
      <c r="AE271" s="12"/>
      <c r="AF271" s="12">
        <v>2737.2</v>
      </c>
      <c r="AG271" s="12"/>
      <c r="AH271" s="12">
        <v>2043.08</v>
      </c>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v>1.3397419582199426</v>
      </c>
      <c r="CT271" s="12">
        <f t="shared" si="56"/>
        <v>1.1611662567137666</v>
      </c>
      <c r="CU271" s="12">
        <f t="shared" si="57"/>
        <v>3.5685661999999923</v>
      </c>
      <c r="CV271" s="12"/>
    </row>
    <row r="272" spans="1:100">
      <c r="B272" s="7" t="s">
        <v>1936</v>
      </c>
      <c r="C272" s="7" t="s">
        <v>1692</v>
      </c>
      <c r="D272" s="7" t="s">
        <v>1940</v>
      </c>
      <c r="E272" s="8">
        <v>45.11</v>
      </c>
      <c r="F272" s="8">
        <v>0.04</v>
      </c>
      <c r="G272" s="8">
        <v>0.73</v>
      </c>
      <c r="H272" s="8">
        <v>2.09</v>
      </c>
      <c r="I272" s="8">
        <v>3.93</v>
      </c>
      <c r="J272" s="8">
        <v>5.8106029000000001</v>
      </c>
      <c r="K272" s="8">
        <v>0.11</v>
      </c>
      <c r="L272" s="8">
        <v>43.45</v>
      </c>
      <c r="M272" s="8">
        <v>0.95</v>
      </c>
      <c r="N272" s="8">
        <v>0.12</v>
      </c>
      <c r="O272" s="8">
        <v>0.04</v>
      </c>
      <c r="P272" s="8">
        <v>0.06</v>
      </c>
      <c r="R272" s="8">
        <v>96.420602900000006</v>
      </c>
      <c r="S272" s="8">
        <f t="shared" si="54"/>
        <v>93.022532112354384</v>
      </c>
      <c r="T272" s="8">
        <f t="shared" si="55"/>
        <v>1.7573698630136987</v>
      </c>
      <c r="U272" s="12"/>
      <c r="V272" s="12"/>
      <c r="W272" s="12"/>
      <c r="X272" s="12"/>
      <c r="Y272" s="12"/>
      <c r="Z272" s="12"/>
      <c r="AA272" s="12"/>
      <c r="AB272" s="12"/>
      <c r="AC272" s="12"/>
      <c r="AD272" s="12"/>
      <c r="AE272" s="12"/>
      <c r="AF272" s="12">
        <v>2189.7600000000002</v>
      </c>
      <c r="AG272" s="12"/>
      <c r="AH272" s="12">
        <v>2278.8200000000002</v>
      </c>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v>0.96091837003361413</v>
      </c>
      <c r="CT272" s="12">
        <f t="shared" si="56"/>
        <v>1.2435230860711866</v>
      </c>
      <c r="CU272" s="12">
        <f t="shared" si="57"/>
        <v>3.5793970999999942</v>
      </c>
      <c r="CV272" s="12"/>
    </row>
    <row r="273" spans="1:100">
      <c r="B273" s="7" t="s">
        <v>1936</v>
      </c>
      <c r="C273" s="7" t="s">
        <v>1692</v>
      </c>
      <c r="D273" s="7" t="s">
        <v>1939</v>
      </c>
      <c r="E273" s="8">
        <v>46.22</v>
      </c>
      <c r="F273" s="8">
        <v>0.02</v>
      </c>
      <c r="G273" s="8">
        <v>1.06</v>
      </c>
      <c r="H273" s="8">
        <v>2.62</v>
      </c>
      <c r="I273" s="8">
        <v>4.16</v>
      </c>
      <c r="J273" s="8">
        <v>6.5175022</v>
      </c>
      <c r="K273" s="8">
        <v>0.11</v>
      </c>
      <c r="L273" s="8">
        <v>42.81</v>
      </c>
      <c r="M273" s="8">
        <v>0.56999999999999995</v>
      </c>
      <c r="N273" s="8">
        <v>0.1</v>
      </c>
      <c r="O273" s="8">
        <v>7.0000000000000007E-2</v>
      </c>
      <c r="P273" s="8">
        <v>0.03</v>
      </c>
      <c r="R273" s="8">
        <v>97.507502200000005</v>
      </c>
      <c r="S273" s="8">
        <f t="shared" si="54"/>
        <v>92.132661285300031</v>
      </c>
      <c r="T273" s="8">
        <f t="shared" si="55"/>
        <v>0.72615849056603765</v>
      </c>
      <c r="U273" s="12"/>
      <c r="V273" s="12"/>
      <c r="W273" s="12"/>
      <c r="X273" s="12"/>
      <c r="Y273" s="12"/>
      <c r="Z273" s="12"/>
      <c r="AA273" s="12"/>
      <c r="AB273" s="12"/>
      <c r="AC273" s="12"/>
      <c r="AD273" s="12"/>
      <c r="AE273" s="12"/>
      <c r="AF273" s="12">
        <v>2189.7600000000002</v>
      </c>
      <c r="AG273" s="12"/>
      <c r="AH273" s="12">
        <v>2200.2399999999998</v>
      </c>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v>0.99523688324910009</v>
      </c>
      <c r="CT273" s="12">
        <f t="shared" si="56"/>
        <v>1.1957824781198321</v>
      </c>
      <c r="CU273" s="12">
        <f t="shared" si="57"/>
        <v>2.4924978000000095</v>
      </c>
      <c r="CV273" s="12"/>
    </row>
    <row r="274" spans="1:100">
      <c r="B274" s="7" t="s">
        <v>1936</v>
      </c>
      <c r="C274" s="7" t="s">
        <v>1692</v>
      </c>
      <c r="D274" s="7" t="s">
        <v>1938</v>
      </c>
      <c r="E274" s="8">
        <v>45.82</v>
      </c>
      <c r="F274" s="8">
        <v>0.03</v>
      </c>
      <c r="G274" s="8">
        <v>1.64</v>
      </c>
      <c r="H274" s="8">
        <v>2.27</v>
      </c>
      <c r="I274" s="8">
        <v>4.59</v>
      </c>
      <c r="J274" s="8">
        <v>6.6325687000000002</v>
      </c>
      <c r="K274" s="8">
        <v>0.12</v>
      </c>
      <c r="L274" s="8">
        <v>41.54</v>
      </c>
      <c r="M274" s="8">
        <v>1.22</v>
      </c>
      <c r="N274" s="8">
        <v>0.12</v>
      </c>
      <c r="O274" s="8">
        <v>0.09</v>
      </c>
      <c r="P274" s="8">
        <v>0.03</v>
      </c>
      <c r="R274" s="8">
        <v>97.242568700000007</v>
      </c>
      <c r="S274" s="8">
        <f t="shared" si="54"/>
        <v>91.780525046949478</v>
      </c>
      <c r="T274" s="8">
        <f t="shared" si="55"/>
        <v>1.0045658536585367</v>
      </c>
      <c r="U274" s="12"/>
      <c r="V274" s="12"/>
      <c r="W274" s="12"/>
      <c r="X274" s="12"/>
      <c r="Y274" s="12"/>
      <c r="Z274" s="12"/>
      <c r="AA274" s="12"/>
      <c r="AB274" s="12"/>
      <c r="AC274" s="12"/>
      <c r="AD274" s="12"/>
      <c r="AE274" s="12"/>
      <c r="AF274" s="12">
        <v>2189.7600000000002</v>
      </c>
      <c r="AG274" s="12"/>
      <c r="AH274" s="12">
        <v>2278.8200000000002</v>
      </c>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v>0.96091837003361413</v>
      </c>
      <c r="CT274" s="12">
        <f t="shared" si="56"/>
        <v>1.1704377107711532</v>
      </c>
      <c r="CU274" s="12">
        <f t="shared" si="57"/>
        <v>2.7574312999999933</v>
      </c>
      <c r="CV274" s="12"/>
    </row>
    <row r="275" spans="1:100">
      <c r="B275" s="7" t="s">
        <v>1936</v>
      </c>
      <c r="C275" s="7" t="s">
        <v>1692</v>
      </c>
      <c r="D275" s="7" t="s">
        <v>1937</v>
      </c>
      <c r="E275" s="8">
        <v>45.06</v>
      </c>
      <c r="F275" s="8">
        <v>0.1</v>
      </c>
      <c r="G275" s="8">
        <v>1.0900000000000001</v>
      </c>
      <c r="H275" s="8">
        <v>2.13</v>
      </c>
      <c r="I275" s="8">
        <v>4.29</v>
      </c>
      <c r="J275" s="8">
        <v>6.2065953</v>
      </c>
      <c r="K275" s="8">
        <v>0.11</v>
      </c>
      <c r="L275" s="8">
        <v>43.32</v>
      </c>
      <c r="M275" s="8">
        <v>0.85</v>
      </c>
      <c r="N275" s="8">
        <v>0.11</v>
      </c>
      <c r="O275" s="8">
        <v>0.12</v>
      </c>
      <c r="P275" s="8">
        <v>0.05</v>
      </c>
      <c r="R275" s="8">
        <v>97.016595300000006</v>
      </c>
      <c r="S275" s="8">
        <f t="shared" si="54"/>
        <v>92.561685953933804</v>
      </c>
      <c r="T275" s="8">
        <f t="shared" si="55"/>
        <v>1.0530642201834861</v>
      </c>
      <c r="U275" s="12"/>
      <c r="V275" s="12"/>
      <c r="W275" s="12"/>
      <c r="X275" s="12"/>
      <c r="Y275" s="12"/>
      <c r="Z275" s="12"/>
      <c r="AA275" s="12"/>
      <c r="AB275" s="12"/>
      <c r="AC275" s="12"/>
      <c r="AD275" s="12"/>
      <c r="AE275" s="12"/>
      <c r="AF275" s="12">
        <v>2395.0500000000002</v>
      </c>
      <c r="AG275" s="12"/>
      <c r="AH275" s="12">
        <v>2278.8200000000002</v>
      </c>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v>1.0510044672242651</v>
      </c>
      <c r="CT275" s="12">
        <f t="shared" si="56"/>
        <v>1.2411782577567807</v>
      </c>
      <c r="CU275" s="12">
        <f t="shared" si="57"/>
        <v>2.9834046999999941</v>
      </c>
      <c r="CV275" s="12"/>
    </row>
    <row r="276" spans="1:100">
      <c r="B276" s="7" t="s">
        <v>1936</v>
      </c>
      <c r="C276" s="7" t="s">
        <v>1692</v>
      </c>
      <c r="D276" s="7" t="s">
        <v>1935</v>
      </c>
      <c r="E276" s="8">
        <v>44.82</v>
      </c>
      <c r="F276" s="8">
        <v>0.17</v>
      </c>
      <c r="G276" s="8">
        <v>0.57999999999999996</v>
      </c>
      <c r="H276" s="8">
        <v>2.64</v>
      </c>
      <c r="I276" s="8">
        <v>3.41</v>
      </c>
      <c r="J276" s="8">
        <v>5.7854983999999998</v>
      </c>
      <c r="K276" s="8">
        <v>0.11</v>
      </c>
      <c r="L276" s="8">
        <v>43.01</v>
      </c>
      <c r="M276" s="8">
        <v>0.43</v>
      </c>
      <c r="N276" s="8">
        <v>0.1</v>
      </c>
      <c r="O276" s="8">
        <v>0.09</v>
      </c>
      <c r="P276" s="8">
        <v>0.03</v>
      </c>
      <c r="R276" s="8">
        <v>95.125498399999998</v>
      </c>
      <c r="S276" s="8">
        <f t="shared" si="54"/>
        <v>92.984476867221133</v>
      </c>
      <c r="T276" s="8">
        <f t="shared" si="55"/>
        <v>1.0011586206896552</v>
      </c>
      <c r="U276" s="12"/>
      <c r="V276" s="12"/>
      <c r="W276" s="12"/>
      <c r="X276" s="12"/>
      <c r="Y276" s="12"/>
      <c r="Z276" s="12"/>
      <c r="AA276" s="12"/>
      <c r="AB276" s="12"/>
      <c r="AC276" s="12"/>
      <c r="AD276" s="12"/>
      <c r="AE276" s="12"/>
      <c r="AF276" s="12">
        <v>1916.04</v>
      </c>
      <c r="AG276" s="12"/>
      <c r="AH276" s="12">
        <v>2357.4</v>
      </c>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v>0.81277678798676511</v>
      </c>
      <c r="CT276" s="12">
        <f t="shared" si="56"/>
        <v>1.2388949681908759</v>
      </c>
      <c r="CU276" s="12">
        <f t="shared" si="57"/>
        <v>4.8745016000000021</v>
      </c>
      <c r="CV276" s="12"/>
    </row>
    <row r="277" spans="1:100">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row>
    <row r="278" spans="1:100">
      <c r="A278" s="7" t="s">
        <v>955</v>
      </c>
      <c r="B278" s="7" t="s">
        <v>1932</v>
      </c>
      <c r="C278" s="7" t="s">
        <v>1692</v>
      </c>
      <c r="D278" s="7" t="s">
        <v>954</v>
      </c>
      <c r="E278" s="8">
        <v>42.7</v>
      </c>
      <c r="F278" s="8">
        <v>0.06</v>
      </c>
      <c r="G278" s="8">
        <v>3.71</v>
      </c>
      <c r="H278" s="8">
        <v>0.09</v>
      </c>
      <c r="I278" s="8">
        <v>8.5</v>
      </c>
      <c r="J278" s="8">
        <v>8.5809829000000004</v>
      </c>
      <c r="K278" s="8">
        <v>0.21</v>
      </c>
      <c r="L278" s="8">
        <v>42.3</v>
      </c>
      <c r="M278" s="8">
        <v>1.75</v>
      </c>
      <c r="N278" s="8">
        <v>0.16</v>
      </c>
      <c r="R278" s="8">
        <v>99.470982899999996</v>
      </c>
      <c r="S278" s="8">
        <f>100*(L278/40.3)/((L278/40.3)+(J278/71.85))</f>
        <v>89.78414766071397</v>
      </c>
      <c r="T278" s="8">
        <f>1.3504*M278/G278</f>
        <v>0.63698113207547169</v>
      </c>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f>(L278*0.60317)/(E278*0.4672)</f>
        <v>1.2789377045170187</v>
      </c>
      <c r="CU278" s="12">
        <f>100-(SUM(E278:G278,J278:P278))</f>
        <v>0.52901710000000435</v>
      </c>
      <c r="CV278" s="12"/>
    </row>
    <row r="279" spans="1:100">
      <c r="B279" s="7" t="s">
        <v>1932</v>
      </c>
      <c r="C279" s="7" t="s">
        <v>1692</v>
      </c>
      <c r="D279" s="7" t="s">
        <v>1934</v>
      </c>
      <c r="E279" s="8">
        <v>43.9</v>
      </c>
      <c r="F279" s="8">
        <v>0.04</v>
      </c>
      <c r="G279" s="8">
        <v>2.0099999999999998</v>
      </c>
      <c r="I279" s="8">
        <v>8.1</v>
      </c>
      <c r="J279" s="8">
        <v>8.1</v>
      </c>
      <c r="K279" s="8">
        <v>0.12</v>
      </c>
      <c r="L279" s="8">
        <v>41.6</v>
      </c>
      <c r="M279" s="8">
        <v>3.22</v>
      </c>
      <c r="N279" s="8">
        <v>0.25</v>
      </c>
      <c r="R279" s="8">
        <v>99.24</v>
      </c>
      <c r="S279" s="8">
        <f>100*(L279/40.3)/((L279/40.3)+(J279/71.85))</f>
        <v>90.154099517703798</v>
      </c>
      <c r="T279" s="8">
        <f>1.3504*M279/G279</f>
        <v>2.1633273631840799</v>
      </c>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f>(L279*0.60317)/(E279*0.4672)</f>
        <v>1.2233922051986146</v>
      </c>
      <c r="CU279" s="12">
        <f>100-(SUM(E279:G279,J279:P279))</f>
        <v>0.76000000000000512</v>
      </c>
      <c r="CV279" s="12"/>
    </row>
    <row r="280" spans="1:100">
      <c r="B280" s="7" t="s">
        <v>1932</v>
      </c>
      <c r="C280" s="7" t="s">
        <v>1692</v>
      </c>
      <c r="D280" s="7" t="s">
        <v>1933</v>
      </c>
      <c r="E280" s="8">
        <v>44.6</v>
      </c>
      <c r="G280" s="8">
        <v>0.77</v>
      </c>
      <c r="H280" s="8">
        <v>0.02</v>
      </c>
      <c r="I280" s="8">
        <v>7.2</v>
      </c>
      <c r="J280" s="8">
        <v>7.2179962</v>
      </c>
      <c r="K280" s="8">
        <v>0.14000000000000001</v>
      </c>
      <c r="L280" s="8">
        <v>46.4</v>
      </c>
      <c r="M280" s="8">
        <v>0.43</v>
      </c>
      <c r="N280" s="8">
        <v>0.01</v>
      </c>
      <c r="R280" s="8">
        <v>99.567996199999996</v>
      </c>
      <c r="S280" s="8">
        <f>100*(L280/40.3)/((L280/40.3)+(J280/71.85))</f>
        <v>91.974971148172244</v>
      </c>
      <c r="T280" s="8">
        <f>1.3504*M280/G280</f>
        <v>0.75411948051948041</v>
      </c>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f>(L280*0.60317)/(E280*0.4672)</f>
        <v>1.3431360955832667</v>
      </c>
      <c r="CU280" s="12">
        <f>100-(SUM(E280:G280,J280:P280))</f>
        <v>0.43200379999997551</v>
      </c>
      <c r="CV280" s="12"/>
    </row>
    <row r="281" spans="1:100">
      <c r="B281" s="7" t="s">
        <v>1932</v>
      </c>
      <c r="C281" s="7" t="s">
        <v>1692</v>
      </c>
      <c r="D281" s="7" t="s">
        <v>1931</v>
      </c>
      <c r="E281" s="8">
        <v>42.4</v>
      </c>
      <c r="F281" s="8">
        <v>0.02</v>
      </c>
      <c r="G281" s="8">
        <v>2.14</v>
      </c>
      <c r="I281" s="8">
        <v>7.7</v>
      </c>
      <c r="J281" s="8">
        <f>(H281*0.89981)+I281</f>
        <v>7.7</v>
      </c>
      <c r="K281" s="8">
        <v>0.15</v>
      </c>
      <c r="L281" s="8">
        <v>46.1</v>
      </c>
      <c r="M281" s="8">
        <v>0.99</v>
      </c>
      <c r="N281" s="8">
        <v>0.04</v>
      </c>
      <c r="R281" s="8">
        <v>99.54</v>
      </c>
      <c r="S281" s="8">
        <f>100*(L281/40.3)/((L281/40.3)+(J281/71.85))</f>
        <v>91.434041067245985</v>
      </c>
      <c r="T281" s="8">
        <f>1.3504*M281/G281</f>
        <v>0.62471775700934584</v>
      </c>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f>(L281*0.60317)/(E281*0.4672)</f>
        <v>1.4036924613110622</v>
      </c>
      <c r="CU281" s="12">
        <f>100-(SUM(E281:G281,J281:P281))</f>
        <v>0.45999999999999375</v>
      </c>
      <c r="CV281" s="12"/>
    </row>
    <row r="282" spans="1:100">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row>
    <row r="283" spans="1:100">
      <c r="A283" s="7" t="s">
        <v>1501</v>
      </c>
      <c r="B283" s="7" t="s">
        <v>1498</v>
      </c>
      <c r="C283" s="7" t="s">
        <v>1692</v>
      </c>
      <c r="D283" s="7" t="s">
        <v>1930</v>
      </c>
      <c r="E283" s="8">
        <v>45.8</v>
      </c>
      <c r="F283" s="8">
        <v>7.0000000000000007E-2</v>
      </c>
      <c r="G283" s="8">
        <v>1.1599999999999999</v>
      </c>
      <c r="H283" s="8">
        <v>2.89</v>
      </c>
      <c r="I283" s="8">
        <v>3.28</v>
      </c>
      <c r="J283" s="8">
        <v>5.8804508999999996</v>
      </c>
      <c r="K283" s="8">
        <v>0.1</v>
      </c>
      <c r="L283" s="8">
        <v>41.76</v>
      </c>
      <c r="M283" s="8">
        <v>1.1200000000000001</v>
      </c>
      <c r="N283" s="8">
        <v>0.12</v>
      </c>
      <c r="O283" s="8">
        <v>0.13</v>
      </c>
      <c r="P283" s="8">
        <v>0.01</v>
      </c>
      <c r="Q283" s="8">
        <v>2.5499999999999998</v>
      </c>
      <c r="R283" s="8">
        <v>96.150450899999981</v>
      </c>
      <c r="S283" s="8">
        <f t="shared" ref="S283:S291" si="58">100*(L283/40.3)/((L283/40.3)+(J283/71.85))</f>
        <v>92.679947577901217</v>
      </c>
      <c r="T283" s="8">
        <f t="shared" ref="T283:T291" si="59">1.3504*M283/G283</f>
        <v>1.303834482758621</v>
      </c>
      <c r="U283" s="12"/>
      <c r="V283" s="12"/>
      <c r="W283" s="12"/>
      <c r="X283" s="12"/>
      <c r="Y283" s="12"/>
      <c r="Z283" s="12"/>
      <c r="AA283" s="12"/>
      <c r="AB283" s="12"/>
      <c r="AC283" s="12"/>
      <c r="AD283" s="12"/>
      <c r="AE283" s="12"/>
      <c r="AF283" s="12">
        <v>2600.34</v>
      </c>
      <c r="AG283" s="12"/>
      <c r="AH283" s="12">
        <v>2435.98</v>
      </c>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v>1.0674718183236316</v>
      </c>
      <c r="CT283" s="12">
        <f t="shared" ref="CT283:CT291" si="60">(L283*0.60317)/(E283*0.4672)</f>
        <v>1.1771502811509242</v>
      </c>
      <c r="CU283" s="12">
        <f t="shared" ref="CU283:CU291" si="61">100-(SUM(E283:G283,J283:P283))</f>
        <v>3.8495491000000044</v>
      </c>
      <c r="CV283" s="12"/>
    </row>
    <row r="284" spans="1:100">
      <c r="B284" s="7" t="s">
        <v>1498</v>
      </c>
      <c r="C284" s="7" t="s">
        <v>1692</v>
      </c>
      <c r="D284" s="7" t="s">
        <v>1929</v>
      </c>
      <c r="E284" s="8">
        <v>44.31</v>
      </c>
      <c r="F284" s="8">
        <v>2.25</v>
      </c>
      <c r="G284" s="8">
        <v>2.2799999999999998</v>
      </c>
      <c r="H284" s="8">
        <v>2.4700000000000002</v>
      </c>
      <c r="I284" s="8">
        <v>5.95</v>
      </c>
      <c r="J284" s="8">
        <v>8.1725306999999994</v>
      </c>
      <c r="K284" s="8">
        <v>0.12</v>
      </c>
      <c r="L284" s="8">
        <v>37.82</v>
      </c>
      <c r="M284" s="8">
        <v>1.51</v>
      </c>
      <c r="N284" s="8">
        <v>0.19</v>
      </c>
      <c r="O284" s="8">
        <v>0.26</v>
      </c>
      <c r="P284" s="8">
        <v>0.03</v>
      </c>
      <c r="Q284" s="8">
        <v>1.61</v>
      </c>
      <c r="R284" s="8">
        <v>94.692530699999992</v>
      </c>
      <c r="S284" s="8">
        <f t="shared" si="58"/>
        <v>89.189916087050662</v>
      </c>
      <c r="T284" s="8">
        <f t="shared" si="59"/>
        <v>0.89434385964912289</v>
      </c>
      <c r="U284" s="12"/>
      <c r="V284" s="12"/>
      <c r="W284" s="12"/>
      <c r="X284" s="12"/>
      <c r="Y284" s="12"/>
      <c r="Z284" s="12"/>
      <c r="AA284" s="12"/>
      <c r="AB284" s="12"/>
      <c r="AC284" s="12"/>
      <c r="AD284" s="12"/>
      <c r="AE284" s="12"/>
      <c r="AF284" s="12">
        <v>2326.62</v>
      </c>
      <c r="AG284" s="12"/>
      <c r="AH284" s="12">
        <v>2357.4</v>
      </c>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v>0.9869432425553577</v>
      </c>
      <c r="CT284" s="12">
        <f t="shared" si="60"/>
        <v>1.1019367651787066</v>
      </c>
      <c r="CU284" s="12">
        <f t="shared" si="61"/>
        <v>3.057469299999994</v>
      </c>
      <c r="CV284" s="12"/>
    </row>
    <row r="285" spans="1:100">
      <c r="B285" s="7" t="s">
        <v>1491</v>
      </c>
      <c r="C285" s="7" t="s">
        <v>1692</v>
      </c>
      <c r="D285" s="7" t="s">
        <v>1928</v>
      </c>
      <c r="E285" s="8">
        <v>42.57</v>
      </c>
      <c r="F285" s="8">
        <v>0.09</v>
      </c>
      <c r="G285" s="8">
        <v>1.04</v>
      </c>
      <c r="H285" s="8">
        <v>2.67</v>
      </c>
      <c r="I285" s="8">
        <v>3.5</v>
      </c>
      <c r="J285" s="8">
        <v>5.9024926999999998</v>
      </c>
      <c r="K285" s="8">
        <v>0.09</v>
      </c>
      <c r="L285" s="8">
        <v>43.32</v>
      </c>
      <c r="M285" s="8">
        <v>0.95</v>
      </c>
      <c r="N285" s="8">
        <v>0.12</v>
      </c>
      <c r="O285" s="8">
        <v>0.04</v>
      </c>
      <c r="P285" s="8">
        <v>0.01</v>
      </c>
      <c r="Q285" s="8">
        <v>4.62</v>
      </c>
      <c r="R285" s="8">
        <v>94.132492700000014</v>
      </c>
      <c r="S285" s="8">
        <f t="shared" si="58"/>
        <v>92.900263506437682</v>
      </c>
      <c r="T285" s="8">
        <f t="shared" si="59"/>
        <v>1.2335384615384615</v>
      </c>
      <c r="U285" s="12"/>
      <c r="V285" s="12"/>
      <c r="W285" s="12"/>
      <c r="X285" s="12"/>
      <c r="Y285" s="12"/>
      <c r="Z285" s="12"/>
      <c r="AA285" s="12"/>
      <c r="AB285" s="12"/>
      <c r="AC285" s="12"/>
      <c r="AD285" s="12"/>
      <c r="AE285" s="12"/>
      <c r="AF285" s="12">
        <v>1984.47</v>
      </c>
      <c r="AG285" s="12"/>
      <c r="AH285" s="12">
        <v>2435.98</v>
      </c>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v>0.81464954556277136</v>
      </c>
      <c r="CT285" s="12">
        <f t="shared" si="60"/>
        <v>1.3137771269560852</v>
      </c>
      <c r="CU285" s="12">
        <f t="shared" si="61"/>
        <v>5.8675072999999855</v>
      </c>
      <c r="CV285" s="12"/>
    </row>
    <row r="286" spans="1:100">
      <c r="B286" s="7" t="s">
        <v>1491</v>
      </c>
      <c r="C286" s="7" t="s">
        <v>1692</v>
      </c>
      <c r="D286" s="7" t="s">
        <v>1927</v>
      </c>
      <c r="E286" s="8">
        <v>46.14</v>
      </c>
      <c r="F286" s="8">
        <v>0.15</v>
      </c>
      <c r="G286" s="8">
        <v>1.1399999999999999</v>
      </c>
      <c r="H286" s="8">
        <v>1.61</v>
      </c>
      <c r="I286" s="8">
        <v>4.5999999999999996</v>
      </c>
      <c r="J286" s="8">
        <v>6.0486940999999996</v>
      </c>
      <c r="K286" s="8">
        <v>0.1</v>
      </c>
      <c r="L286" s="8">
        <v>41.93</v>
      </c>
      <c r="M286" s="8">
        <v>1.03</v>
      </c>
      <c r="N286" s="8">
        <v>0.1</v>
      </c>
      <c r="O286" s="8">
        <v>0.26</v>
      </c>
      <c r="P286" s="8">
        <v>0.03</v>
      </c>
      <c r="Q286" s="8">
        <v>2.08</v>
      </c>
      <c r="R286" s="8">
        <v>96.928694100000016</v>
      </c>
      <c r="S286" s="8">
        <f t="shared" si="58"/>
        <v>92.514435832264766</v>
      </c>
      <c r="T286" s="8">
        <f t="shared" si="59"/>
        <v>1.2200982456140352</v>
      </c>
      <c r="U286" s="12"/>
      <c r="V286" s="12"/>
      <c r="W286" s="12"/>
      <c r="X286" s="12"/>
      <c r="Y286" s="12"/>
      <c r="Z286" s="12"/>
      <c r="AA286" s="12"/>
      <c r="AB286" s="12"/>
      <c r="AC286" s="12"/>
      <c r="AD286" s="12"/>
      <c r="AE286" s="12"/>
      <c r="AF286" s="12">
        <v>2805.63</v>
      </c>
      <c r="AG286" s="12"/>
      <c r="AH286" s="12">
        <v>2514.56</v>
      </c>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v>1.1157538495800456</v>
      </c>
      <c r="CT286" s="12">
        <f t="shared" si="60"/>
        <v>1.1732327321626852</v>
      </c>
      <c r="CU286" s="12">
        <f t="shared" si="61"/>
        <v>3.0713058999999987</v>
      </c>
      <c r="CV286" s="12"/>
    </row>
    <row r="287" spans="1:100">
      <c r="B287" s="7" t="s">
        <v>1924</v>
      </c>
      <c r="C287" s="7" t="s">
        <v>1692</v>
      </c>
      <c r="D287" s="7" t="s">
        <v>1926</v>
      </c>
      <c r="E287" s="8">
        <v>42.98</v>
      </c>
      <c r="F287" s="8">
        <v>0.16</v>
      </c>
      <c r="G287" s="8">
        <v>2.46</v>
      </c>
      <c r="H287" s="8">
        <v>2.99</v>
      </c>
      <c r="I287" s="8">
        <v>4.26</v>
      </c>
      <c r="J287" s="8">
        <v>6.9504318999999999</v>
      </c>
      <c r="K287" s="8">
        <v>0.1</v>
      </c>
      <c r="L287" s="8">
        <v>39.94</v>
      </c>
      <c r="M287" s="8">
        <v>1.67</v>
      </c>
      <c r="N287" s="8">
        <v>0.2</v>
      </c>
      <c r="O287" s="8">
        <v>0.08</v>
      </c>
      <c r="P287" s="8">
        <v>0.02</v>
      </c>
      <c r="Q287" s="8">
        <v>4.5</v>
      </c>
      <c r="R287" s="8">
        <v>94.560431899999983</v>
      </c>
      <c r="S287" s="8">
        <f t="shared" si="58"/>
        <v>91.107271260100745</v>
      </c>
      <c r="T287" s="8">
        <f t="shared" si="59"/>
        <v>0.91673495934959348</v>
      </c>
      <c r="U287" s="12"/>
      <c r="V287" s="12"/>
      <c r="W287" s="12"/>
      <c r="X287" s="12"/>
      <c r="Y287" s="12"/>
      <c r="Z287" s="12"/>
      <c r="AA287" s="12"/>
      <c r="AB287" s="12"/>
      <c r="AC287" s="12"/>
      <c r="AD287" s="12"/>
      <c r="AE287" s="12"/>
      <c r="AF287" s="12">
        <v>2189.7600000000002</v>
      </c>
      <c r="AG287" s="12"/>
      <c r="AH287" s="12">
        <v>2357.4</v>
      </c>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v>0.9288877576991601</v>
      </c>
      <c r="CT287" s="12">
        <f t="shared" si="60"/>
        <v>1.1997162685575324</v>
      </c>
      <c r="CU287" s="12">
        <f t="shared" si="61"/>
        <v>5.4395681000000025</v>
      </c>
      <c r="CV287" s="12"/>
    </row>
    <row r="288" spans="1:100">
      <c r="B288" s="7" t="s">
        <v>1924</v>
      </c>
      <c r="C288" s="7" t="s">
        <v>1692</v>
      </c>
      <c r="D288" s="7" t="s">
        <v>1925</v>
      </c>
      <c r="E288" s="8">
        <v>45.32</v>
      </c>
      <c r="F288" s="8">
        <v>0.05</v>
      </c>
      <c r="G288" s="8">
        <v>1.97</v>
      </c>
      <c r="H288" s="8">
        <v>2.39</v>
      </c>
      <c r="I288" s="8">
        <v>3.91</v>
      </c>
      <c r="J288" s="8">
        <v>6.0605459000000002</v>
      </c>
      <c r="K288" s="8">
        <v>0.1</v>
      </c>
      <c r="L288" s="8">
        <v>40.950000000000003</v>
      </c>
      <c r="M288" s="8">
        <v>0.83</v>
      </c>
      <c r="N288" s="8">
        <v>0.1</v>
      </c>
      <c r="O288" s="8">
        <v>7.0000000000000007E-2</v>
      </c>
      <c r="P288" s="8">
        <v>0.02</v>
      </c>
      <c r="Q288" s="8">
        <v>3.6</v>
      </c>
      <c r="R288" s="8">
        <v>95.470545900000005</v>
      </c>
      <c r="S288" s="8">
        <f t="shared" si="58"/>
        <v>92.335157966148458</v>
      </c>
      <c r="T288" s="8">
        <f t="shared" si="59"/>
        <v>0.56895025380710662</v>
      </c>
      <c r="U288" s="12"/>
      <c r="V288" s="12"/>
      <c r="W288" s="12"/>
      <c r="X288" s="12"/>
      <c r="Y288" s="12"/>
      <c r="Z288" s="12"/>
      <c r="AA288" s="12"/>
      <c r="AB288" s="12"/>
      <c r="AC288" s="12"/>
      <c r="AD288" s="12"/>
      <c r="AE288" s="12"/>
      <c r="AF288" s="12">
        <v>2668.77</v>
      </c>
      <c r="AG288" s="12"/>
      <c r="AH288" s="12">
        <v>2671.72</v>
      </c>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v>0.99889584237869222</v>
      </c>
      <c r="CT288" s="12">
        <f t="shared" si="60"/>
        <v>1.1665434072697651</v>
      </c>
      <c r="CU288" s="12">
        <f t="shared" si="61"/>
        <v>4.5294541000000095</v>
      </c>
      <c r="CV288" s="12"/>
    </row>
    <row r="289" spans="1:100">
      <c r="B289" s="7" t="s">
        <v>1924</v>
      </c>
      <c r="C289" s="7" t="s">
        <v>1692</v>
      </c>
      <c r="D289" s="7" t="s">
        <v>1923</v>
      </c>
      <c r="E289" s="8">
        <v>44.95</v>
      </c>
      <c r="F289" s="8">
        <v>0.11</v>
      </c>
      <c r="G289" s="8">
        <v>2.93</v>
      </c>
      <c r="H289" s="8">
        <v>2.23</v>
      </c>
      <c r="I289" s="8">
        <v>4.82</v>
      </c>
      <c r="J289" s="8">
        <v>6.8265763000000002</v>
      </c>
      <c r="K289" s="8">
        <v>0.13</v>
      </c>
      <c r="L289" s="8">
        <v>36.119999999999997</v>
      </c>
      <c r="M289" s="8">
        <v>3.35</v>
      </c>
      <c r="N289" s="8">
        <v>0.38</v>
      </c>
      <c r="O289" s="8">
        <v>0.28000000000000003</v>
      </c>
      <c r="P289" s="8">
        <v>0.03</v>
      </c>
      <c r="Q289" s="8">
        <v>3.56</v>
      </c>
      <c r="R289" s="8">
        <v>95.106576300000015</v>
      </c>
      <c r="S289" s="8">
        <f t="shared" si="58"/>
        <v>90.415362172110903</v>
      </c>
      <c r="T289" s="8">
        <f t="shared" si="59"/>
        <v>1.5439726962457336</v>
      </c>
      <c r="U289" s="12"/>
      <c r="V289" s="12"/>
      <c r="W289" s="12"/>
      <c r="X289" s="12"/>
      <c r="Y289" s="12"/>
      <c r="Z289" s="12"/>
      <c r="AA289" s="12"/>
      <c r="AB289" s="12"/>
      <c r="AC289" s="12"/>
      <c r="AD289" s="12"/>
      <c r="AE289" s="12"/>
      <c r="AF289" s="12">
        <v>3421.5</v>
      </c>
      <c r="AG289" s="12"/>
      <c r="AH289" s="12">
        <v>2043.08</v>
      </c>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v>1.674677447774928</v>
      </c>
      <c r="CT289" s="12">
        <f t="shared" si="60"/>
        <v>1.037420783366602</v>
      </c>
      <c r="CU289" s="12">
        <f t="shared" si="61"/>
        <v>4.8934236999999996</v>
      </c>
      <c r="CV289" s="12"/>
    </row>
    <row r="290" spans="1:100">
      <c r="B290" s="7" t="s">
        <v>1921</v>
      </c>
      <c r="C290" s="7" t="s">
        <v>1692</v>
      </c>
      <c r="D290" s="7" t="s">
        <v>1922</v>
      </c>
      <c r="E290" s="8">
        <v>45.43</v>
      </c>
      <c r="F290" s="8">
        <v>0.09</v>
      </c>
      <c r="G290" s="8">
        <v>0.9</v>
      </c>
      <c r="H290" s="8">
        <v>1.89</v>
      </c>
      <c r="I290" s="8">
        <v>4.3499999999999996</v>
      </c>
      <c r="J290" s="8">
        <v>6.0506408999999994</v>
      </c>
      <c r="K290" s="8">
        <v>0.09</v>
      </c>
      <c r="L290" s="8">
        <v>43.97</v>
      </c>
      <c r="M290" s="8">
        <v>0.56000000000000005</v>
      </c>
      <c r="N290" s="8">
        <v>0.05</v>
      </c>
      <c r="O290" s="8">
        <v>7.0000000000000007E-2</v>
      </c>
      <c r="P290" s="8">
        <v>0.02</v>
      </c>
      <c r="Q290" s="8">
        <v>2.08</v>
      </c>
      <c r="R290" s="8">
        <v>97.230640900000012</v>
      </c>
      <c r="S290" s="8">
        <f t="shared" si="58"/>
        <v>92.834713069214757</v>
      </c>
      <c r="T290" s="8">
        <f t="shared" si="59"/>
        <v>0.84024888888888905</v>
      </c>
      <c r="U290" s="12"/>
      <c r="V290" s="12"/>
      <c r="W290" s="12"/>
      <c r="X290" s="12"/>
      <c r="Y290" s="12"/>
      <c r="Z290" s="12"/>
      <c r="AA290" s="12"/>
      <c r="AB290" s="12"/>
      <c r="AC290" s="12"/>
      <c r="AD290" s="12"/>
      <c r="AE290" s="12"/>
      <c r="AF290" s="12">
        <v>2326.62</v>
      </c>
      <c r="AG290" s="12"/>
      <c r="AH290" s="12">
        <v>3143.2</v>
      </c>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v>0.74020743191651828</v>
      </c>
      <c r="CT290" s="12">
        <f t="shared" si="60"/>
        <v>1.2495413357973577</v>
      </c>
      <c r="CU290" s="12">
        <f t="shared" si="61"/>
        <v>2.7693591000000026</v>
      </c>
      <c r="CV290" s="12"/>
    </row>
    <row r="291" spans="1:100">
      <c r="B291" s="7" t="s">
        <v>1921</v>
      </c>
      <c r="C291" s="7" t="s">
        <v>1692</v>
      </c>
      <c r="D291" s="7" t="s">
        <v>1920</v>
      </c>
      <c r="E291" s="8">
        <v>45.82</v>
      </c>
      <c r="F291" s="8">
        <v>7.0000000000000007E-2</v>
      </c>
      <c r="G291" s="8">
        <v>1.49</v>
      </c>
      <c r="H291" s="8">
        <v>1.84</v>
      </c>
      <c r="I291" s="8">
        <v>5</v>
      </c>
      <c r="J291" s="8">
        <v>6.6556503999999999</v>
      </c>
      <c r="K291" s="8">
        <v>0.11</v>
      </c>
      <c r="L291" s="8">
        <v>41.35</v>
      </c>
      <c r="M291" s="8">
        <v>1.3</v>
      </c>
      <c r="N291" s="8">
        <v>0.12</v>
      </c>
      <c r="O291" s="8">
        <v>0.14000000000000001</v>
      </c>
      <c r="P291" s="8">
        <v>0.03</v>
      </c>
      <c r="Q291" s="8">
        <v>1.91</v>
      </c>
      <c r="R291" s="8">
        <v>97.085650399999977</v>
      </c>
      <c r="S291" s="8">
        <f t="shared" si="58"/>
        <v>91.719528354410372</v>
      </c>
      <c r="T291" s="8">
        <f t="shared" si="59"/>
        <v>1.1782013422818793</v>
      </c>
      <c r="U291" s="12"/>
      <c r="V291" s="12"/>
      <c r="W291" s="12"/>
      <c r="X291" s="12"/>
      <c r="Y291" s="12"/>
      <c r="Z291" s="12"/>
      <c r="AA291" s="12"/>
      <c r="AB291" s="12"/>
      <c r="AC291" s="12"/>
      <c r="AD291" s="12"/>
      <c r="AE291" s="12"/>
      <c r="AF291" s="12">
        <v>2258.19</v>
      </c>
      <c r="AG291" s="12"/>
      <c r="AH291" s="12">
        <v>2671.72</v>
      </c>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v>0.84521955893581657</v>
      </c>
      <c r="CT291" s="12">
        <f t="shared" si="60"/>
        <v>1.1650842402596819</v>
      </c>
      <c r="CU291" s="12">
        <f t="shared" si="61"/>
        <v>2.9143495999999942</v>
      </c>
      <c r="CV291" s="12"/>
    </row>
    <row r="292" spans="1:100">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row>
    <row r="293" spans="1:100">
      <c r="A293" s="7" t="s">
        <v>1919</v>
      </c>
      <c r="B293" s="7" t="s">
        <v>1878</v>
      </c>
      <c r="C293" s="7" t="s">
        <v>1692</v>
      </c>
      <c r="D293" s="7" t="s">
        <v>1918</v>
      </c>
      <c r="E293" s="8">
        <v>42.7</v>
      </c>
      <c r="G293" s="8">
        <v>0.7</v>
      </c>
      <c r="I293" s="8">
        <v>8.25</v>
      </c>
      <c r="J293" s="8">
        <v>8.25</v>
      </c>
      <c r="K293" s="8">
        <v>0.1</v>
      </c>
      <c r="L293" s="8">
        <v>45.6</v>
      </c>
      <c r="M293" s="8">
        <v>0.5</v>
      </c>
      <c r="N293" s="8">
        <v>8.6999999999999994E-2</v>
      </c>
      <c r="O293" s="8">
        <v>8.5999999999999993E-2</v>
      </c>
      <c r="R293" s="8">
        <v>98.02300000000001</v>
      </c>
      <c r="S293" s="8">
        <f t="shared" ref="S293:S333" si="62">100*(L293/40.3)/((L293/40.3)+(J293/71.85))</f>
        <v>90.787193096941266</v>
      </c>
      <c r="T293" s="8">
        <f t="shared" ref="T293:T333" si="63">1.3504*M293/G293</f>
        <v>0.96457142857142864</v>
      </c>
      <c r="U293" s="12"/>
      <c r="V293" s="12"/>
      <c r="W293" s="12"/>
      <c r="X293" s="12"/>
      <c r="Y293" s="12"/>
      <c r="Z293" s="12"/>
      <c r="AA293" s="12"/>
      <c r="AB293" s="12"/>
      <c r="AC293" s="12"/>
      <c r="AD293" s="12"/>
      <c r="AE293" s="12"/>
      <c r="AF293" s="12">
        <v>4048.2165000000005</v>
      </c>
      <c r="AG293" s="12">
        <v>104.5</v>
      </c>
      <c r="AH293" s="12">
        <v>5752.2424000000001</v>
      </c>
      <c r="AI293" s="12"/>
      <c r="AJ293" s="12">
        <v>52</v>
      </c>
      <c r="AK293" s="12"/>
      <c r="AL293" s="12"/>
      <c r="AM293" s="12"/>
      <c r="AN293" s="12"/>
      <c r="AO293" s="12"/>
      <c r="AP293" s="12"/>
      <c r="AQ293" s="12">
        <v>23</v>
      </c>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v>0.70376319676653409</v>
      </c>
      <c r="CT293" s="12">
        <f t="shared" ref="CT293:CT333" si="64">(L293*0.60317)/(E293*0.4672)</f>
        <v>1.3787129864296941</v>
      </c>
      <c r="CU293" s="12">
        <f t="shared" ref="CU293:CU333" si="65">100-(SUM(E293:G293,J293:P293))</f>
        <v>1.9769999999999897</v>
      </c>
      <c r="CV293" s="12"/>
    </row>
    <row r="294" spans="1:100">
      <c r="B294" s="7" t="s">
        <v>1878</v>
      </c>
      <c r="C294" s="7" t="s">
        <v>1692</v>
      </c>
      <c r="D294" s="7" t="s">
        <v>1917</v>
      </c>
      <c r="E294" s="8">
        <v>43</v>
      </c>
      <c r="G294" s="8">
        <v>0.93</v>
      </c>
      <c r="I294" s="8">
        <v>7.8</v>
      </c>
      <c r="J294" s="8">
        <v>7.8</v>
      </c>
      <c r="K294" s="8">
        <v>0.1</v>
      </c>
      <c r="L294" s="8">
        <v>44.4</v>
      </c>
      <c r="M294" s="8">
        <v>0.65</v>
      </c>
      <c r="N294" s="8">
        <v>0.14199999999999999</v>
      </c>
      <c r="O294" s="8">
        <v>6.2E-2</v>
      </c>
      <c r="R294" s="8">
        <v>97.084000000000003</v>
      </c>
      <c r="S294" s="8">
        <f t="shared" si="62"/>
        <v>91.030338309820579</v>
      </c>
      <c r="T294" s="8">
        <f t="shared" si="63"/>
        <v>0.94382795698924737</v>
      </c>
      <c r="U294" s="12"/>
      <c r="V294" s="12"/>
      <c r="W294" s="12"/>
      <c r="X294" s="12"/>
      <c r="Y294" s="12"/>
      <c r="Z294" s="12"/>
      <c r="AA294" s="12"/>
      <c r="AB294" s="12"/>
      <c r="AC294" s="12"/>
      <c r="AD294" s="12"/>
      <c r="AE294" s="12"/>
      <c r="AF294" s="12">
        <v>4077.4455000000003</v>
      </c>
      <c r="AG294" s="12">
        <v>91.5</v>
      </c>
      <c r="AH294" s="12">
        <v>4695.9678000000004</v>
      </c>
      <c r="AI294" s="12"/>
      <c r="AJ294" s="12">
        <v>50</v>
      </c>
      <c r="AK294" s="12"/>
      <c r="AL294" s="12"/>
      <c r="AM294" s="12"/>
      <c r="AN294" s="12"/>
      <c r="AO294" s="12"/>
      <c r="AP294" s="12"/>
      <c r="AQ294" s="12">
        <v>22</v>
      </c>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v>0.86828651167497362</v>
      </c>
      <c r="CT294" s="12">
        <f t="shared" si="64"/>
        <v>1.3330652676011467</v>
      </c>
      <c r="CU294" s="12">
        <f t="shared" si="65"/>
        <v>2.916000000000011</v>
      </c>
      <c r="CV294" s="12"/>
    </row>
    <row r="295" spans="1:100">
      <c r="B295" s="7" t="s">
        <v>1878</v>
      </c>
      <c r="C295" s="7" t="s">
        <v>1692</v>
      </c>
      <c r="D295" s="7" t="s">
        <v>1916</v>
      </c>
      <c r="E295" s="8">
        <v>43.9</v>
      </c>
      <c r="G295" s="8">
        <v>0.93</v>
      </c>
      <c r="I295" s="8">
        <v>7.35</v>
      </c>
      <c r="J295" s="8">
        <v>7.35</v>
      </c>
      <c r="K295" s="8">
        <v>9.2999999999999999E-2</v>
      </c>
      <c r="L295" s="8">
        <v>44.2</v>
      </c>
      <c r="M295" s="8">
        <v>0.35</v>
      </c>
      <c r="N295" s="8">
        <v>0.2</v>
      </c>
      <c r="O295" s="8">
        <v>0.55000000000000004</v>
      </c>
      <c r="R295" s="8">
        <v>97.573000000000008</v>
      </c>
      <c r="S295" s="8">
        <f t="shared" si="62"/>
        <v>91.468688570626227</v>
      </c>
      <c r="T295" s="8">
        <f t="shared" si="63"/>
        <v>0.50821505376344089</v>
      </c>
      <c r="U295" s="12"/>
      <c r="V295" s="12"/>
      <c r="W295" s="12"/>
      <c r="X295" s="12"/>
      <c r="Y295" s="12"/>
      <c r="Z295" s="12"/>
      <c r="AA295" s="12"/>
      <c r="AB295" s="12"/>
      <c r="AC295" s="12"/>
      <c r="AD295" s="12"/>
      <c r="AE295" s="12"/>
      <c r="AF295" s="12">
        <v>4559.7240000000002</v>
      </c>
      <c r="AG295" s="12">
        <v>95.5</v>
      </c>
      <c r="AH295" s="12">
        <v>5103.2062000000005</v>
      </c>
      <c r="AI295" s="12"/>
      <c r="AJ295" s="12">
        <v>34</v>
      </c>
      <c r="AK295" s="12"/>
      <c r="AL295" s="12"/>
      <c r="AM295" s="12"/>
      <c r="AN295" s="12"/>
      <c r="AO295" s="12"/>
      <c r="AP295" s="12"/>
      <c r="AQ295" s="12">
        <v>62</v>
      </c>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v>0.89350181460431677</v>
      </c>
      <c r="CT295" s="12">
        <f t="shared" si="64"/>
        <v>1.299854218023528</v>
      </c>
      <c r="CU295" s="12">
        <f t="shared" si="65"/>
        <v>2.4269999999999925</v>
      </c>
      <c r="CV295" s="12"/>
    </row>
    <row r="296" spans="1:100">
      <c r="B296" s="7" t="s">
        <v>1878</v>
      </c>
      <c r="C296" s="7" t="s">
        <v>1692</v>
      </c>
      <c r="D296" s="7" t="s">
        <v>1915</v>
      </c>
      <c r="E296" s="8">
        <v>41.9</v>
      </c>
      <c r="G296" s="8">
        <v>0.93</v>
      </c>
      <c r="I296" s="8">
        <v>7.35</v>
      </c>
      <c r="J296" s="8">
        <v>7.35</v>
      </c>
      <c r="K296" s="8">
        <v>9.2999999999999999E-2</v>
      </c>
      <c r="L296" s="8">
        <v>44.92</v>
      </c>
      <c r="M296" s="8">
        <v>0.35</v>
      </c>
      <c r="N296" s="8">
        <v>5.6000000000000001E-2</v>
      </c>
      <c r="O296" s="8">
        <v>2.7E-2</v>
      </c>
      <c r="R296" s="8">
        <v>95.626000000000005</v>
      </c>
      <c r="S296" s="8">
        <f t="shared" si="62"/>
        <v>91.593937861462365</v>
      </c>
      <c r="T296" s="8">
        <f t="shared" si="63"/>
        <v>0.50821505376344089</v>
      </c>
      <c r="U296" s="12"/>
      <c r="V296" s="12"/>
      <c r="W296" s="12"/>
      <c r="X296" s="12"/>
      <c r="Y296" s="12"/>
      <c r="Z296" s="12"/>
      <c r="AA296" s="12"/>
      <c r="AB296" s="12"/>
      <c r="AC296" s="12"/>
      <c r="AD296" s="12"/>
      <c r="AE296" s="12"/>
      <c r="AF296" s="12">
        <v>4252.8194999999996</v>
      </c>
      <c r="AG296" s="12">
        <v>95.5</v>
      </c>
      <c r="AH296" s="12">
        <v>5103.2062000000005</v>
      </c>
      <c r="AI296" s="12"/>
      <c r="AJ296" s="12">
        <v>46</v>
      </c>
      <c r="AK296" s="12"/>
      <c r="AL296" s="12"/>
      <c r="AM296" s="12"/>
      <c r="AN296" s="12"/>
      <c r="AO296" s="12"/>
      <c r="AP296" s="12"/>
      <c r="AQ296" s="12">
        <v>10</v>
      </c>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v>0.83336226939056457</v>
      </c>
      <c r="CT296" s="12">
        <f t="shared" si="64"/>
        <v>1.3840845579821495</v>
      </c>
      <c r="CU296" s="12">
        <f t="shared" si="65"/>
        <v>4.3739999999999952</v>
      </c>
      <c r="CV296" s="12"/>
    </row>
    <row r="297" spans="1:100">
      <c r="B297" s="7" t="s">
        <v>1878</v>
      </c>
      <c r="C297" s="7" t="s">
        <v>1692</v>
      </c>
      <c r="D297" s="7" t="s">
        <v>1914</v>
      </c>
      <c r="E297" s="8">
        <v>41.8</v>
      </c>
      <c r="G297" s="8">
        <v>1.51</v>
      </c>
      <c r="I297" s="8">
        <v>7.43</v>
      </c>
      <c r="J297" s="8">
        <v>7.43</v>
      </c>
      <c r="K297" s="8">
        <v>0.1</v>
      </c>
      <c r="L297" s="8">
        <v>43.6</v>
      </c>
      <c r="M297" s="8">
        <v>0.6</v>
      </c>
      <c r="N297" s="8">
        <v>0.151</v>
      </c>
      <c r="O297" s="8">
        <v>0.10199999999999999</v>
      </c>
      <c r="R297" s="8">
        <v>95.293000000000006</v>
      </c>
      <c r="S297" s="8">
        <f t="shared" si="62"/>
        <v>91.275605032386991</v>
      </c>
      <c r="T297" s="8">
        <f t="shared" si="63"/>
        <v>0.53658278145695359</v>
      </c>
      <c r="U297" s="12"/>
      <c r="V297" s="12"/>
      <c r="W297" s="12"/>
      <c r="X297" s="12"/>
      <c r="Y297" s="12"/>
      <c r="Z297" s="12"/>
      <c r="AA297" s="12"/>
      <c r="AB297" s="12"/>
      <c r="AC297" s="12"/>
      <c r="AD297" s="12"/>
      <c r="AE297" s="12"/>
      <c r="AF297" s="12">
        <v>5948.1014999999998</v>
      </c>
      <c r="AG297" s="12">
        <v>86.5</v>
      </c>
      <c r="AH297" s="12">
        <v>4695.9678000000004</v>
      </c>
      <c r="AI297" s="12"/>
      <c r="AJ297" s="12">
        <v>42</v>
      </c>
      <c r="AK297" s="12"/>
      <c r="AL297" s="12"/>
      <c r="AM297" s="12"/>
      <c r="AN297" s="12"/>
      <c r="AO297" s="12"/>
      <c r="AP297" s="12"/>
      <c r="AQ297" s="12">
        <v>22</v>
      </c>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v>1.2666401801136711</v>
      </c>
      <c r="CT297" s="12">
        <f t="shared" si="64"/>
        <v>1.3466263436455399</v>
      </c>
      <c r="CU297" s="12">
        <f t="shared" si="65"/>
        <v>4.7070000000000078</v>
      </c>
      <c r="CV297" s="12"/>
    </row>
    <row r="298" spans="1:100">
      <c r="B298" s="7" t="s">
        <v>1878</v>
      </c>
      <c r="C298" s="7" t="s">
        <v>1692</v>
      </c>
      <c r="D298" s="7" t="s">
        <v>1913</v>
      </c>
      <c r="E298" s="8">
        <v>42</v>
      </c>
      <c r="G298" s="8">
        <v>1.17</v>
      </c>
      <c r="I298" s="8">
        <v>7.88</v>
      </c>
      <c r="J298" s="8">
        <v>7.88</v>
      </c>
      <c r="K298" s="8">
        <v>0.1</v>
      </c>
      <c r="L298" s="8">
        <v>44</v>
      </c>
      <c r="M298" s="8">
        <v>0.6</v>
      </c>
      <c r="N298" s="8">
        <v>0.128</v>
      </c>
      <c r="O298" s="8">
        <v>5.2999999999999999E-2</v>
      </c>
      <c r="R298" s="8">
        <v>95.930999999999997</v>
      </c>
      <c r="S298" s="8">
        <f t="shared" si="62"/>
        <v>90.871880249407567</v>
      </c>
      <c r="T298" s="8">
        <f t="shared" si="63"/>
        <v>0.69251282051282048</v>
      </c>
      <c r="U298" s="12"/>
      <c r="V298" s="12"/>
      <c r="W298" s="12"/>
      <c r="X298" s="12"/>
      <c r="Y298" s="12"/>
      <c r="Z298" s="12"/>
      <c r="AA298" s="12"/>
      <c r="AB298" s="12"/>
      <c r="AC298" s="12"/>
      <c r="AD298" s="12"/>
      <c r="AE298" s="12"/>
      <c r="AF298" s="12">
        <v>4647.4110000000001</v>
      </c>
      <c r="AG298" s="12">
        <v>87.5</v>
      </c>
      <c r="AH298" s="12">
        <v>5103.2062000000005</v>
      </c>
      <c r="AI298" s="12"/>
      <c r="AJ298" s="12">
        <v>44</v>
      </c>
      <c r="AK298" s="12"/>
      <c r="AL298" s="12"/>
      <c r="AM298" s="12"/>
      <c r="AN298" s="12"/>
      <c r="AO298" s="12"/>
      <c r="AP298" s="12"/>
      <c r="AQ298" s="12">
        <v>17</v>
      </c>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v>0.91068454180824587</v>
      </c>
      <c r="CT298" s="12">
        <f t="shared" si="64"/>
        <v>1.3525093770384866</v>
      </c>
      <c r="CU298" s="12">
        <f t="shared" si="65"/>
        <v>4.0690000000000026</v>
      </c>
      <c r="CV298" s="12"/>
    </row>
    <row r="299" spans="1:100">
      <c r="B299" s="7" t="s">
        <v>1878</v>
      </c>
      <c r="C299" s="7" t="s">
        <v>1692</v>
      </c>
      <c r="D299" s="7" t="s">
        <v>1912</v>
      </c>
      <c r="E299" s="8">
        <v>46</v>
      </c>
      <c r="G299" s="8">
        <v>1.46</v>
      </c>
      <c r="I299" s="8">
        <v>7.55</v>
      </c>
      <c r="J299" s="8">
        <v>7.55</v>
      </c>
      <c r="K299" s="8">
        <v>0.11700000000000001</v>
      </c>
      <c r="L299" s="8">
        <v>41.72</v>
      </c>
      <c r="M299" s="8">
        <v>0.9</v>
      </c>
      <c r="N299" s="8">
        <v>0.14499999999999999</v>
      </c>
      <c r="O299" s="8">
        <v>0.10199999999999999</v>
      </c>
      <c r="R299" s="8">
        <v>97.993999999999986</v>
      </c>
      <c r="S299" s="8">
        <f t="shared" si="62"/>
        <v>90.78500608901625</v>
      </c>
      <c r="T299" s="8">
        <f t="shared" si="63"/>
        <v>0.83243835616438355</v>
      </c>
      <c r="U299" s="12"/>
      <c r="V299" s="12"/>
      <c r="W299" s="12"/>
      <c r="X299" s="12"/>
      <c r="Y299" s="12"/>
      <c r="Z299" s="12"/>
      <c r="AA299" s="12"/>
      <c r="AB299" s="12"/>
      <c r="AC299" s="12"/>
      <c r="AD299" s="12"/>
      <c r="AE299" s="12"/>
      <c r="AF299" s="12">
        <v>6488.8379999999997</v>
      </c>
      <c r="AG299" s="12">
        <v>76.5</v>
      </c>
      <c r="AH299" s="12">
        <v>4326.9080000000004</v>
      </c>
      <c r="AI299" s="12"/>
      <c r="AJ299" s="12">
        <v>36</v>
      </c>
      <c r="AK299" s="12"/>
      <c r="AL299" s="12"/>
      <c r="AM299" s="12"/>
      <c r="AN299" s="12"/>
      <c r="AO299" s="12"/>
      <c r="AP299" s="12"/>
      <c r="AQ299" s="12">
        <v>37</v>
      </c>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v>1.4996477854393944</v>
      </c>
      <c r="CT299" s="12">
        <f t="shared" si="64"/>
        <v>1.1709096002084574</v>
      </c>
      <c r="CU299" s="12">
        <f t="shared" si="65"/>
        <v>2.0060000000000002</v>
      </c>
      <c r="CV299" s="12"/>
    </row>
    <row r="300" spans="1:100">
      <c r="B300" s="7" t="s">
        <v>1878</v>
      </c>
      <c r="C300" s="7" t="s">
        <v>1692</v>
      </c>
      <c r="D300" s="7" t="s">
        <v>1911</v>
      </c>
      <c r="E300" s="8">
        <v>42.7</v>
      </c>
      <c r="G300" s="8">
        <v>1.05</v>
      </c>
      <c r="I300" s="8">
        <v>7.55</v>
      </c>
      <c r="J300" s="8">
        <v>7.55</v>
      </c>
      <c r="K300" s="8">
        <v>8.5999999999999993E-2</v>
      </c>
      <c r="L300" s="8">
        <v>44.4</v>
      </c>
      <c r="M300" s="8">
        <v>0.45</v>
      </c>
      <c r="N300" s="8">
        <v>0.11799999999999999</v>
      </c>
      <c r="O300" s="8">
        <v>4.2999999999999997E-2</v>
      </c>
      <c r="R300" s="8">
        <v>96.397000000000006</v>
      </c>
      <c r="S300" s="8">
        <f t="shared" si="62"/>
        <v>91.292795196893309</v>
      </c>
      <c r="T300" s="8">
        <f t="shared" si="63"/>
        <v>0.57874285714285711</v>
      </c>
      <c r="U300" s="12"/>
      <c r="V300" s="12"/>
      <c r="W300" s="12"/>
      <c r="X300" s="12"/>
      <c r="Y300" s="12"/>
      <c r="Z300" s="12"/>
      <c r="AA300" s="12"/>
      <c r="AB300" s="12"/>
      <c r="AC300" s="12"/>
      <c r="AD300" s="12"/>
      <c r="AE300" s="12"/>
      <c r="AF300" s="12">
        <v>4252.8194999999996</v>
      </c>
      <c r="AG300" s="12">
        <v>93</v>
      </c>
      <c r="AH300" s="12">
        <v>5421.3612000000003</v>
      </c>
      <c r="AI300" s="12"/>
      <c r="AJ300" s="12">
        <v>42</v>
      </c>
      <c r="AK300" s="12"/>
      <c r="AL300" s="12"/>
      <c r="AM300" s="12"/>
      <c r="AN300" s="12"/>
      <c r="AO300" s="12"/>
      <c r="AP300" s="12"/>
      <c r="AQ300" s="12">
        <v>15</v>
      </c>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v>0.78445603292398214</v>
      </c>
      <c r="CT300" s="12">
        <f t="shared" si="64"/>
        <v>1.3424310657341758</v>
      </c>
      <c r="CU300" s="12">
        <f t="shared" si="65"/>
        <v>3.6029999999999944</v>
      </c>
      <c r="CV300" s="12"/>
    </row>
    <row r="301" spans="1:100">
      <c r="B301" s="7" t="s">
        <v>1878</v>
      </c>
      <c r="C301" s="7" t="s">
        <v>1692</v>
      </c>
      <c r="D301" s="7" t="s">
        <v>1910</v>
      </c>
      <c r="E301" s="8">
        <v>45.3</v>
      </c>
      <c r="G301" s="8">
        <v>1.28</v>
      </c>
      <c r="I301" s="8">
        <v>7.8</v>
      </c>
      <c r="J301" s="8">
        <v>7.8</v>
      </c>
      <c r="K301" s="8">
        <v>0.11700000000000001</v>
      </c>
      <c r="L301" s="8">
        <v>43.08</v>
      </c>
      <c r="M301" s="8">
        <v>0.8</v>
      </c>
      <c r="N301" s="8">
        <v>9.0999999999999998E-2</v>
      </c>
      <c r="O301" s="8">
        <v>3.5999999999999997E-2</v>
      </c>
      <c r="R301" s="8">
        <v>98.503999999999991</v>
      </c>
      <c r="S301" s="8">
        <f t="shared" si="62"/>
        <v>90.780839490878506</v>
      </c>
      <c r="T301" s="8">
        <f t="shared" si="63"/>
        <v>0.84400000000000008</v>
      </c>
      <c r="U301" s="12"/>
      <c r="V301" s="12"/>
      <c r="W301" s="12"/>
      <c r="X301" s="12"/>
      <c r="Y301" s="12"/>
      <c r="Z301" s="12"/>
      <c r="AA301" s="12"/>
      <c r="AB301" s="12"/>
      <c r="AC301" s="12"/>
      <c r="AD301" s="12"/>
      <c r="AE301" s="12"/>
      <c r="AF301" s="12">
        <v>5860.4145000000008</v>
      </c>
      <c r="AG301" s="12">
        <v>87.5</v>
      </c>
      <c r="AH301" s="12">
        <v>4619.6106</v>
      </c>
      <c r="AI301" s="12"/>
      <c r="AJ301" s="12">
        <v>48</v>
      </c>
      <c r="AK301" s="12"/>
      <c r="AL301" s="12"/>
      <c r="AM301" s="12"/>
      <c r="AN301" s="12"/>
      <c r="AO301" s="12"/>
      <c r="AP301" s="12"/>
      <c r="AQ301" s="12">
        <v>23</v>
      </c>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v>1.2685949114412371</v>
      </c>
      <c r="CT301" s="12">
        <f t="shared" si="64"/>
        <v>1.2277625759775015</v>
      </c>
      <c r="CU301" s="12">
        <f t="shared" si="65"/>
        <v>1.4960000000000093</v>
      </c>
      <c r="CV301" s="12"/>
    </row>
    <row r="302" spans="1:100">
      <c r="B302" s="7" t="s">
        <v>1878</v>
      </c>
      <c r="C302" s="7" t="s">
        <v>1692</v>
      </c>
      <c r="D302" s="7" t="s">
        <v>1909</v>
      </c>
      <c r="E302" s="8">
        <v>43.5</v>
      </c>
      <c r="G302" s="8">
        <v>1.22</v>
      </c>
      <c r="I302" s="8">
        <v>7.88</v>
      </c>
      <c r="J302" s="8">
        <v>7.88</v>
      </c>
      <c r="K302" s="8">
        <v>0.106</v>
      </c>
      <c r="L302" s="8">
        <v>44.92</v>
      </c>
      <c r="M302" s="8">
        <v>0.7</v>
      </c>
      <c r="N302" s="8">
        <v>7.8E-2</v>
      </c>
      <c r="O302" s="8">
        <v>3.6999999999999998E-2</v>
      </c>
      <c r="R302" s="8">
        <v>98.441000000000003</v>
      </c>
      <c r="S302" s="8">
        <f t="shared" si="62"/>
        <v>91.042084971055544</v>
      </c>
      <c r="T302" s="8">
        <f t="shared" si="63"/>
        <v>0.77481967213114755</v>
      </c>
      <c r="U302" s="12"/>
      <c r="V302" s="12"/>
      <c r="W302" s="12"/>
      <c r="X302" s="12"/>
      <c r="Y302" s="12"/>
      <c r="Z302" s="12"/>
      <c r="AA302" s="12"/>
      <c r="AB302" s="12"/>
      <c r="AC302" s="12"/>
      <c r="AD302" s="12"/>
      <c r="AE302" s="12"/>
      <c r="AF302" s="12">
        <v>5246.6054999999997</v>
      </c>
      <c r="AG302" s="12">
        <v>91.5</v>
      </c>
      <c r="AH302" s="12">
        <v>4695.9678000000004</v>
      </c>
      <c r="AI302" s="12"/>
      <c r="AJ302" s="12">
        <v>42</v>
      </c>
      <c r="AK302" s="12"/>
      <c r="AL302" s="12"/>
      <c r="AM302" s="12"/>
      <c r="AN302" s="12"/>
      <c r="AO302" s="12"/>
      <c r="AP302" s="12"/>
      <c r="AQ302" s="12">
        <v>25</v>
      </c>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v>1.1172575544491594</v>
      </c>
      <c r="CT302" s="12">
        <f t="shared" si="64"/>
        <v>1.3331757006770588</v>
      </c>
      <c r="CU302" s="12">
        <f t="shared" si="65"/>
        <v>1.5589999999999833</v>
      </c>
      <c r="CV302" s="12"/>
    </row>
    <row r="303" spans="1:100">
      <c r="B303" s="7" t="s">
        <v>1878</v>
      </c>
      <c r="C303" s="7" t="s">
        <v>1692</v>
      </c>
      <c r="D303" s="7" t="s">
        <v>1908</v>
      </c>
      <c r="E303" s="8">
        <v>44.5</v>
      </c>
      <c r="G303" s="8">
        <v>1.22</v>
      </c>
      <c r="I303" s="8">
        <v>7.88</v>
      </c>
      <c r="J303" s="8">
        <v>7.88</v>
      </c>
      <c r="K303" s="8">
        <v>0.113</v>
      </c>
      <c r="L303" s="8">
        <v>43.6</v>
      </c>
      <c r="M303" s="8">
        <v>0.7</v>
      </c>
      <c r="N303" s="8">
        <v>0.11899999999999999</v>
      </c>
      <c r="O303" s="8">
        <v>6.2E-2</v>
      </c>
      <c r="R303" s="8">
        <v>98.194000000000003</v>
      </c>
      <c r="S303" s="8">
        <f t="shared" si="62"/>
        <v>90.795843979985065</v>
      </c>
      <c r="T303" s="8">
        <f t="shared" si="63"/>
        <v>0.77481967213114755</v>
      </c>
      <c r="U303" s="12"/>
      <c r="V303" s="12"/>
      <c r="W303" s="12"/>
      <c r="X303" s="12"/>
      <c r="Y303" s="12"/>
      <c r="Z303" s="12"/>
      <c r="AA303" s="12"/>
      <c r="AB303" s="12"/>
      <c r="AC303" s="12"/>
      <c r="AD303" s="12"/>
      <c r="AE303" s="12"/>
      <c r="AF303" s="12">
        <v>5524.2809999999999</v>
      </c>
      <c r="AG303" s="12">
        <v>87.5</v>
      </c>
      <c r="AH303" s="12">
        <v>4695.9678000000004</v>
      </c>
      <c r="AI303" s="12"/>
      <c r="AJ303" s="12">
        <v>44</v>
      </c>
      <c r="AK303" s="12"/>
      <c r="AL303" s="12"/>
      <c r="AM303" s="12"/>
      <c r="AN303" s="12"/>
      <c r="AO303" s="12"/>
      <c r="AP303" s="12"/>
      <c r="AQ303" s="12">
        <v>18</v>
      </c>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v>1.1763881771080287</v>
      </c>
      <c r="CT303" s="12">
        <f t="shared" si="64"/>
        <v>1.264920925042327</v>
      </c>
      <c r="CU303" s="12">
        <f t="shared" si="65"/>
        <v>1.8059999999999974</v>
      </c>
      <c r="CV303" s="12"/>
    </row>
    <row r="304" spans="1:100">
      <c r="B304" s="7" t="s">
        <v>1878</v>
      </c>
      <c r="C304" s="7" t="s">
        <v>1692</v>
      </c>
      <c r="D304" s="7" t="s">
        <v>1907</v>
      </c>
      <c r="E304" s="8">
        <v>43.5</v>
      </c>
      <c r="G304" s="8">
        <v>0.93</v>
      </c>
      <c r="I304" s="8">
        <v>7.88</v>
      </c>
      <c r="J304" s="8">
        <v>7.88</v>
      </c>
      <c r="K304" s="8">
        <v>0.1</v>
      </c>
      <c r="L304" s="8">
        <v>42.6</v>
      </c>
      <c r="M304" s="8">
        <v>0.42</v>
      </c>
      <c r="N304" s="8">
        <v>7.2999999999999995E-2</v>
      </c>
      <c r="O304" s="8">
        <v>0.123</v>
      </c>
      <c r="R304" s="8">
        <v>95.626000000000005</v>
      </c>
      <c r="S304" s="8">
        <f t="shared" si="62"/>
        <v>90.600093417721069</v>
      </c>
      <c r="T304" s="8">
        <f t="shared" si="63"/>
        <v>0.60985806451612901</v>
      </c>
      <c r="U304" s="12"/>
      <c r="V304" s="12"/>
      <c r="W304" s="12"/>
      <c r="X304" s="12"/>
      <c r="Y304" s="12"/>
      <c r="Z304" s="12"/>
      <c r="AA304" s="12"/>
      <c r="AB304" s="12"/>
      <c r="AC304" s="12"/>
      <c r="AD304" s="12"/>
      <c r="AE304" s="12"/>
      <c r="AF304" s="12">
        <v>3828.9990000000003</v>
      </c>
      <c r="AG304" s="12">
        <v>99.5</v>
      </c>
      <c r="AH304" s="12">
        <v>5306.8253999999997</v>
      </c>
      <c r="AI304" s="12"/>
      <c r="AJ304" s="12">
        <v>52</v>
      </c>
      <c r="AK304" s="12"/>
      <c r="AL304" s="12"/>
      <c r="AM304" s="12"/>
      <c r="AN304" s="12"/>
      <c r="AO304" s="12"/>
      <c r="AP304" s="12"/>
      <c r="AQ304" s="12">
        <v>17</v>
      </c>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v>0.72152345543533436</v>
      </c>
      <c r="CT304" s="12">
        <f t="shared" si="64"/>
        <v>1.2643206778460085</v>
      </c>
      <c r="CU304" s="12">
        <f t="shared" si="65"/>
        <v>4.3739999999999952</v>
      </c>
      <c r="CV304" s="12"/>
    </row>
    <row r="305" spans="2:100">
      <c r="B305" s="7" t="s">
        <v>1878</v>
      </c>
      <c r="C305" s="7" t="s">
        <v>1692</v>
      </c>
      <c r="D305" s="7" t="s">
        <v>1906</v>
      </c>
      <c r="E305" s="8">
        <v>44.5</v>
      </c>
      <c r="G305" s="8">
        <v>2.21</v>
      </c>
      <c r="I305" s="8">
        <v>8.0500000000000007</v>
      </c>
      <c r="J305" s="8">
        <v>8.0500000000000007</v>
      </c>
      <c r="K305" s="8">
        <v>0.127</v>
      </c>
      <c r="L305" s="8">
        <v>39.4</v>
      </c>
      <c r="M305" s="8">
        <v>2.8</v>
      </c>
      <c r="N305" s="8">
        <v>0.40500000000000003</v>
      </c>
      <c r="O305" s="8">
        <v>5.7000000000000002E-2</v>
      </c>
      <c r="R305" s="8">
        <v>97.548999999999992</v>
      </c>
      <c r="S305" s="8">
        <f t="shared" si="62"/>
        <v>89.718426586336349</v>
      </c>
      <c r="T305" s="8">
        <f t="shared" si="63"/>
        <v>1.7109140271493213</v>
      </c>
      <c r="U305" s="12"/>
      <c r="V305" s="12"/>
      <c r="W305" s="12"/>
      <c r="X305" s="12"/>
      <c r="Y305" s="12"/>
      <c r="Z305" s="12"/>
      <c r="AA305" s="12"/>
      <c r="AB305" s="12"/>
      <c r="AC305" s="12"/>
      <c r="AD305" s="12"/>
      <c r="AE305" s="12"/>
      <c r="AF305" s="12">
        <v>6868.8149999999996</v>
      </c>
      <c r="AG305" s="12">
        <v>86.5</v>
      </c>
      <c r="AH305" s="12">
        <v>4123.2888000000003</v>
      </c>
      <c r="AI305" s="12"/>
      <c r="AJ305" s="12">
        <v>42</v>
      </c>
      <c r="AK305" s="12"/>
      <c r="AL305" s="12"/>
      <c r="AM305" s="12"/>
      <c r="AN305" s="12"/>
      <c r="AO305" s="12"/>
      <c r="AP305" s="12"/>
      <c r="AQ305" s="12">
        <v>81</v>
      </c>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v>1.6658583313397788</v>
      </c>
      <c r="CT305" s="12">
        <f t="shared" si="64"/>
        <v>1.1430707441896257</v>
      </c>
      <c r="CU305" s="12">
        <f t="shared" si="65"/>
        <v>2.4509999999999934</v>
      </c>
      <c r="CV305" s="12"/>
    </row>
    <row r="306" spans="2:100">
      <c r="B306" s="7" t="s">
        <v>1878</v>
      </c>
      <c r="C306" s="7" t="s">
        <v>1692</v>
      </c>
      <c r="D306" s="7" t="s">
        <v>1905</v>
      </c>
      <c r="E306" s="8">
        <v>44.4</v>
      </c>
      <c r="G306" s="8">
        <v>1.05</v>
      </c>
      <c r="I306" s="8">
        <v>7.5</v>
      </c>
      <c r="J306" s="8">
        <v>7.5</v>
      </c>
      <c r="K306" s="8">
        <v>0.11</v>
      </c>
      <c r="L306" s="8">
        <v>43.6</v>
      </c>
      <c r="M306" s="8">
        <v>0.6</v>
      </c>
      <c r="N306" s="8">
        <v>0.152</v>
      </c>
      <c r="O306" s="8">
        <v>7.6999999999999999E-2</v>
      </c>
      <c r="R306" s="8">
        <v>97.48899999999999</v>
      </c>
      <c r="S306" s="8">
        <f t="shared" si="62"/>
        <v>91.200642811602052</v>
      </c>
      <c r="T306" s="8">
        <f t="shared" si="63"/>
        <v>0.77165714285714282</v>
      </c>
      <c r="U306" s="12"/>
      <c r="V306" s="12"/>
      <c r="W306" s="12"/>
      <c r="X306" s="12"/>
      <c r="Y306" s="12"/>
      <c r="Z306" s="12"/>
      <c r="AA306" s="12"/>
      <c r="AB306" s="12"/>
      <c r="AC306" s="12"/>
      <c r="AD306" s="12"/>
      <c r="AE306" s="12"/>
      <c r="AF306" s="12">
        <v>4705.8689999999997</v>
      </c>
      <c r="AG306" s="12">
        <v>85</v>
      </c>
      <c r="AH306" s="12">
        <v>4899.5870000000004</v>
      </c>
      <c r="AI306" s="12"/>
      <c r="AJ306" s="12">
        <v>38</v>
      </c>
      <c r="AK306" s="12"/>
      <c r="AL306" s="12"/>
      <c r="AM306" s="12"/>
      <c r="AN306" s="12"/>
      <c r="AO306" s="12"/>
      <c r="AP306" s="12"/>
      <c r="AQ306" s="12">
        <v>33</v>
      </c>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v>0.96046238182932542</v>
      </c>
      <c r="CT306" s="12">
        <f t="shared" si="64"/>
        <v>1.2677698460446747</v>
      </c>
      <c r="CU306" s="12">
        <f t="shared" si="65"/>
        <v>2.5110000000000099</v>
      </c>
      <c r="CV306" s="12"/>
    </row>
    <row r="307" spans="2:100">
      <c r="B307" s="7" t="s">
        <v>1878</v>
      </c>
      <c r="C307" s="7" t="s">
        <v>1692</v>
      </c>
      <c r="D307" s="7" t="s">
        <v>1904</v>
      </c>
      <c r="E307" s="8">
        <v>44.4</v>
      </c>
      <c r="G307" s="8">
        <v>1.28</v>
      </c>
      <c r="I307" s="8">
        <v>7.62</v>
      </c>
      <c r="J307" s="8">
        <v>7.62</v>
      </c>
      <c r="K307" s="8">
        <v>0.106</v>
      </c>
      <c r="L307" s="8">
        <v>43.6</v>
      </c>
      <c r="M307" s="8">
        <v>0.42</v>
      </c>
      <c r="N307" s="8">
        <v>9.0999999999999998E-2</v>
      </c>
      <c r="O307" s="8">
        <v>2.1999999999999999E-2</v>
      </c>
      <c r="R307" s="8">
        <v>97.539000000000001</v>
      </c>
      <c r="S307" s="8">
        <f t="shared" si="62"/>
        <v>91.072422207918834</v>
      </c>
      <c r="T307" s="8">
        <f t="shared" si="63"/>
        <v>0.44309999999999999</v>
      </c>
      <c r="U307" s="12"/>
      <c r="V307" s="12"/>
      <c r="W307" s="12"/>
      <c r="X307" s="12"/>
      <c r="Y307" s="12"/>
      <c r="Z307" s="12"/>
      <c r="AA307" s="12"/>
      <c r="AB307" s="12"/>
      <c r="AC307" s="12"/>
      <c r="AD307" s="12"/>
      <c r="AE307" s="12"/>
      <c r="AF307" s="12">
        <v>5334.2924999999996</v>
      </c>
      <c r="AG307" s="12">
        <v>90</v>
      </c>
      <c r="AH307" s="12">
        <v>5103.2062000000005</v>
      </c>
      <c r="AI307" s="12"/>
      <c r="AJ307" s="12">
        <v>40</v>
      </c>
      <c r="AK307" s="12"/>
      <c r="AL307" s="12"/>
      <c r="AM307" s="12"/>
      <c r="AN307" s="12"/>
      <c r="AO307" s="12"/>
      <c r="AP307" s="12"/>
      <c r="AQ307" s="12">
        <v>20</v>
      </c>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v>1.0452825715723575</v>
      </c>
      <c r="CT307" s="12">
        <f t="shared" si="64"/>
        <v>1.2677698460446747</v>
      </c>
      <c r="CU307" s="12">
        <f t="shared" si="65"/>
        <v>2.4609999999999985</v>
      </c>
      <c r="CV307" s="12"/>
    </row>
    <row r="308" spans="2:100">
      <c r="B308" s="7" t="s">
        <v>1878</v>
      </c>
      <c r="C308" s="7" t="s">
        <v>1692</v>
      </c>
      <c r="D308" s="7" t="s">
        <v>1903</v>
      </c>
      <c r="E308" s="8">
        <v>43.3</v>
      </c>
      <c r="G308" s="8">
        <v>1.4</v>
      </c>
      <c r="I308" s="8">
        <v>8.5</v>
      </c>
      <c r="J308" s="8">
        <v>8.5</v>
      </c>
      <c r="K308" s="8">
        <v>0.13700000000000001</v>
      </c>
      <c r="L308" s="8">
        <v>42.6</v>
      </c>
      <c r="M308" s="8">
        <v>0.93</v>
      </c>
      <c r="N308" s="8">
        <v>0.26200000000000001</v>
      </c>
      <c r="O308" s="8">
        <v>0.32</v>
      </c>
      <c r="R308" s="8">
        <v>97.449000000000012</v>
      </c>
      <c r="S308" s="8">
        <f t="shared" si="62"/>
        <v>89.934946640966572</v>
      </c>
      <c r="T308" s="8">
        <f t="shared" si="63"/>
        <v>0.89705142857142872</v>
      </c>
      <c r="U308" s="12"/>
      <c r="V308" s="12"/>
      <c r="W308" s="12"/>
      <c r="X308" s="12"/>
      <c r="Y308" s="12"/>
      <c r="Z308" s="12"/>
      <c r="AA308" s="12"/>
      <c r="AB308" s="12"/>
      <c r="AC308" s="12"/>
      <c r="AD308" s="12"/>
      <c r="AE308" s="12"/>
      <c r="AF308" s="12">
        <v>5012.7735000000002</v>
      </c>
      <c r="AG308" s="12">
        <v>91.5</v>
      </c>
      <c r="AH308" s="12">
        <v>4695.9678000000004</v>
      </c>
      <c r="AI308" s="12"/>
      <c r="AJ308" s="12">
        <v>57</v>
      </c>
      <c r="AK308" s="12"/>
      <c r="AL308" s="12"/>
      <c r="AM308" s="12"/>
      <c r="AN308" s="12"/>
      <c r="AO308" s="12"/>
      <c r="AP308" s="12"/>
      <c r="AQ308" s="12">
        <v>58</v>
      </c>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v>1.0674633458943223</v>
      </c>
      <c r="CT308" s="12">
        <f t="shared" si="64"/>
        <v>1.2701604962194313</v>
      </c>
      <c r="CU308" s="12">
        <f t="shared" si="65"/>
        <v>2.5510000000000019</v>
      </c>
      <c r="CV308" s="12"/>
    </row>
    <row r="309" spans="2:100">
      <c r="B309" s="7" t="s">
        <v>1878</v>
      </c>
      <c r="C309" s="7" t="s">
        <v>1692</v>
      </c>
      <c r="D309" s="7" t="s">
        <v>1902</v>
      </c>
      <c r="E309" s="8">
        <v>44.6</v>
      </c>
      <c r="G309" s="8">
        <v>1.28</v>
      </c>
      <c r="I309" s="8">
        <v>7.62</v>
      </c>
      <c r="J309" s="8">
        <v>7.62</v>
      </c>
      <c r="K309" s="8">
        <v>0.11</v>
      </c>
      <c r="L309" s="8">
        <v>43.08</v>
      </c>
      <c r="M309" s="8">
        <v>0.6</v>
      </c>
      <c r="N309" s="8">
        <v>0.185</v>
      </c>
      <c r="O309" s="8">
        <v>4.2999999999999997E-2</v>
      </c>
      <c r="R309" s="8">
        <v>97.518000000000001</v>
      </c>
      <c r="S309" s="8">
        <f t="shared" si="62"/>
        <v>90.974387370737688</v>
      </c>
      <c r="T309" s="8">
        <f t="shared" si="63"/>
        <v>0.63300000000000001</v>
      </c>
      <c r="U309" s="12"/>
      <c r="V309" s="12"/>
      <c r="W309" s="12"/>
      <c r="X309" s="12"/>
      <c r="Y309" s="12"/>
      <c r="Z309" s="12"/>
      <c r="AA309" s="12"/>
      <c r="AB309" s="12"/>
      <c r="AC309" s="12"/>
      <c r="AD309" s="12"/>
      <c r="AE309" s="12"/>
      <c r="AF309" s="12">
        <v>5685.0405000000001</v>
      </c>
      <c r="AG309" s="12">
        <v>90</v>
      </c>
      <c r="AH309" s="12">
        <v>4695.9678000000004</v>
      </c>
      <c r="AI309" s="12"/>
      <c r="AJ309" s="12">
        <v>38</v>
      </c>
      <c r="AK309" s="12"/>
      <c r="AL309" s="12"/>
      <c r="AM309" s="12"/>
      <c r="AN309" s="12"/>
      <c r="AO309" s="12"/>
      <c r="AP309" s="12"/>
      <c r="AQ309" s="12">
        <v>22</v>
      </c>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v>1.2106216954894793</v>
      </c>
      <c r="CT309" s="12">
        <f t="shared" si="64"/>
        <v>1.2470323921923949</v>
      </c>
      <c r="CU309" s="12">
        <f t="shared" si="65"/>
        <v>2.4819999999999993</v>
      </c>
      <c r="CV309" s="12"/>
    </row>
    <row r="310" spans="2:100">
      <c r="B310" s="7" t="s">
        <v>1878</v>
      </c>
      <c r="C310" s="7" t="s">
        <v>1692</v>
      </c>
      <c r="D310" s="7" t="s">
        <v>1901</v>
      </c>
      <c r="E310" s="8">
        <v>44.9</v>
      </c>
      <c r="G310" s="8">
        <v>0.93</v>
      </c>
      <c r="I310" s="8">
        <v>7.43</v>
      </c>
      <c r="J310" s="8">
        <v>7.43</v>
      </c>
      <c r="K310" s="8">
        <v>9.2999999999999999E-2</v>
      </c>
      <c r="L310" s="8">
        <v>43.08</v>
      </c>
      <c r="M310" s="8">
        <v>0.42</v>
      </c>
      <c r="N310" s="8">
        <v>0.13800000000000001</v>
      </c>
      <c r="O310" s="8">
        <v>7.8E-2</v>
      </c>
      <c r="R310" s="8">
        <v>97.069000000000003</v>
      </c>
      <c r="S310" s="8">
        <f t="shared" si="62"/>
        <v>91.179585280348036</v>
      </c>
      <c r="T310" s="8">
        <f t="shared" si="63"/>
        <v>0.60985806451612901</v>
      </c>
      <c r="U310" s="12"/>
      <c r="V310" s="12"/>
      <c r="W310" s="12"/>
      <c r="X310" s="12"/>
      <c r="Y310" s="12"/>
      <c r="Z310" s="12"/>
      <c r="AA310" s="12"/>
      <c r="AB310" s="12"/>
      <c r="AC310" s="12"/>
      <c r="AD310" s="12"/>
      <c r="AE310" s="12"/>
      <c r="AF310" s="12">
        <v>5305.0635000000002</v>
      </c>
      <c r="AG310" s="12">
        <v>82.5</v>
      </c>
      <c r="AH310" s="12">
        <v>4899.5870000000004</v>
      </c>
      <c r="AI310" s="12"/>
      <c r="AJ310" s="12">
        <v>44</v>
      </c>
      <c r="AK310" s="12"/>
      <c r="AL310" s="12"/>
      <c r="AM310" s="12"/>
      <c r="AN310" s="12"/>
      <c r="AO310" s="12"/>
      <c r="AP310" s="12"/>
      <c r="AQ310" s="12">
        <v>20</v>
      </c>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v>1.0827572813790223</v>
      </c>
      <c r="CT310" s="12">
        <f t="shared" si="64"/>
        <v>1.2387003272111541</v>
      </c>
      <c r="CU310" s="12">
        <f t="shared" si="65"/>
        <v>2.9309999999999974</v>
      </c>
      <c r="CV310" s="12"/>
    </row>
    <row r="311" spans="2:100">
      <c r="B311" s="7" t="s">
        <v>1878</v>
      </c>
      <c r="C311" s="7" t="s">
        <v>1692</v>
      </c>
      <c r="D311" s="7" t="s">
        <v>1900</v>
      </c>
      <c r="E311" s="8">
        <v>46</v>
      </c>
      <c r="G311" s="8">
        <v>1.17</v>
      </c>
      <c r="I311" s="8">
        <v>7.1</v>
      </c>
      <c r="J311" s="8">
        <v>7.1</v>
      </c>
      <c r="K311" s="8">
        <v>9.2999999999999999E-2</v>
      </c>
      <c r="L311" s="8">
        <v>43.6</v>
      </c>
      <c r="M311" s="8">
        <v>0.45</v>
      </c>
      <c r="N311" s="8">
        <v>9.7000000000000003E-2</v>
      </c>
      <c r="O311" s="8">
        <v>5.8000000000000003E-2</v>
      </c>
      <c r="R311" s="8">
        <v>98.567999999999998</v>
      </c>
      <c r="S311" s="8">
        <f t="shared" si="62"/>
        <v>91.630664650358753</v>
      </c>
      <c r="T311" s="8">
        <f t="shared" si="63"/>
        <v>0.51938461538461544</v>
      </c>
      <c r="U311" s="12"/>
      <c r="V311" s="12"/>
      <c r="W311" s="12"/>
      <c r="X311" s="12"/>
      <c r="Y311" s="12"/>
      <c r="Z311" s="12"/>
      <c r="AA311" s="12"/>
      <c r="AB311" s="12"/>
      <c r="AC311" s="12"/>
      <c r="AD311" s="12"/>
      <c r="AE311" s="12"/>
      <c r="AF311" s="12">
        <v>4998.1590000000006</v>
      </c>
      <c r="AG311" s="12">
        <v>82.5</v>
      </c>
      <c r="AH311" s="12">
        <v>4899.5870000000004</v>
      </c>
      <c r="AI311" s="12"/>
      <c r="AJ311" s="12">
        <v>40</v>
      </c>
      <c r="AK311" s="12"/>
      <c r="AL311" s="12"/>
      <c r="AM311" s="12"/>
      <c r="AN311" s="12"/>
      <c r="AO311" s="12"/>
      <c r="AP311" s="12"/>
      <c r="AQ311" s="12">
        <v>41</v>
      </c>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v>1.0201184303901534</v>
      </c>
      <c r="CT311" s="12">
        <f t="shared" si="64"/>
        <v>1.2236735035735558</v>
      </c>
      <c r="CU311" s="12">
        <f t="shared" si="65"/>
        <v>1.4319999999999879</v>
      </c>
      <c r="CV311" s="12"/>
    </row>
    <row r="312" spans="2:100">
      <c r="B312" s="7" t="s">
        <v>1878</v>
      </c>
      <c r="C312" s="7" t="s">
        <v>1692</v>
      </c>
      <c r="D312" s="7" t="s">
        <v>1899</v>
      </c>
      <c r="E312" s="8">
        <v>46</v>
      </c>
      <c r="G312" s="8">
        <v>1.87</v>
      </c>
      <c r="I312" s="8">
        <v>8.1999999999999993</v>
      </c>
      <c r="J312" s="8">
        <v>8.1999999999999993</v>
      </c>
      <c r="K312" s="8">
        <v>0.127</v>
      </c>
      <c r="L312" s="8">
        <v>40.799999999999997</v>
      </c>
      <c r="M312" s="8">
        <v>1.45</v>
      </c>
      <c r="N312" s="8">
        <v>0.23599999999999999</v>
      </c>
      <c r="O312" s="8">
        <v>9.4E-2</v>
      </c>
      <c r="R312" s="8">
        <v>98.777000000000001</v>
      </c>
      <c r="S312" s="8">
        <f t="shared" si="62"/>
        <v>89.869218931065575</v>
      </c>
      <c r="T312" s="8">
        <f t="shared" si="63"/>
        <v>1.0471016042780747</v>
      </c>
      <c r="U312" s="12"/>
      <c r="V312" s="12"/>
      <c r="W312" s="12"/>
      <c r="X312" s="12"/>
      <c r="Y312" s="12"/>
      <c r="Z312" s="12"/>
      <c r="AA312" s="12"/>
      <c r="AB312" s="12"/>
      <c r="AC312" s="12"/>
      <c r="AD312" s="12"/>
      <c r="AE312" s="12"/>
      <c r="AF312" s="12">
        <v>6035.7884999999997</v>
      </c>
      <c r="AG312" s="12">
        <v>78.5</v>
      </c>
      <c r="AH312" s="12">
        <v>4619.6106</v>
      </c>
      <c r="AI312" s="12"/>
      <c r="AJ312" s="12">
        <v>42</v>
      </c>
      <c r="AK312" s="12"/>
      <c r="AL312" s="12"/>
      <c r="AM312" s="12"/>
      <c r="AN312" s="12"/>
      <c r="AO312" s="12"/>
      <c r="AP312" s="12"/>
      <c r="AQ312" s="12">
        <v>43</v>
      </c>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v>1.3065578514344909</v>
      </c>
      <c r="CT312" s="12">
        <f t="shared" si="64"/>
        <v>1.1450889666468136</v>
      </c>
      <c r="CU312" s="12">
        <f t="shared" si="65"/>
        <v>1.2230000000000132</v>
      </c>
      <c r="CV312" s="12"/>
    </row>
    <row r="313" spans="2:100">
      <c r="B313" s="7" t="s">
        <v>1878</v>
      </c>
      <c r="C313" s="7" t="s">
        <v>1692</v>
      </c>
      <c r="D313" s="7" t="s">
        <v>1898</v>
      </c>
      <c r="E313" s="8">
        <v>44.5</v>
      </c>
      <c r="G313" s="8">
        <v>0.53</v>
      </c>
      <c r="I313" s="8">
        <v>7.5</v>
      </c>
      <c r="J313" s="8">
        <v>7.5</v>
      </c>
      <c r="K313" s="8">
        <v>0.1</v>
      </c>
      <c r="L313" s="8">
        <v>45.8</v>
      </c>
      <c r="M313" s="8">
        <v>0.35</v>
      </c>
      <c r="N313" s="8">
        <v>0.11799999999999999</v>
      </c>
      <c r="O313" s="8">
        <v>0.17</v>
      </c>
      <c r="R313" s="8">
        <v>99.068000000000012</v>
      </c>
      <c r="S313" s="8">
        <f t="shared" si="62"/>
        <v>91.587762804134726</v>
      </c>
      <c r="T313" s="8">
        <f t="shared" si="63"/>
        <v>0.89177358490566039</v>
      </c>
      <c r="U313" s="12"/>
      <c r="V313" s="12"/>
      <c r="W313" s="12"/>
      <c r="X313" s="12"/>
      <c r="Y313" s="12"/>
      <c r="Z313" s="12"/>
      <c r="AA313" s="12"/>
      <c r="AB313" s="12"/>
      <c r="AC313" s="12"/>
      <c r="AD313" s="12"/>
      <c r="AE313" s="12"/>
      <c r="AF313" s="12">
        <v>3112.8885</v>
      </c>
      <c r="AG313" s="12">
        <v>89</v>
      </c>
      <c r="AH313" s="12">
        <v>5421.3612000000003</v>
      </c>
      <c r="AI313" s="12"/>
      <c r="AJ313" s="12">
        <v>25</v>
      </c>
      <c r="AK313" s="12"/>
      <c r="AL313" s="12"/>
      <c r="AM313" s="12"/>
      <c r="AN313" s="12"/>
      <c r="AO313" s="12"/>
      <c r="AP313" s="12"/>
      <c r="AQ313" s="12">
        <v>23</v>
      </c>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v>0.57418946739796639</v>
      </c>
      <c r="CT313" s="12">
        <f t="shared" si="64"/>
        <v>1.3287472102508846</v>
      </c>
      <c r="CU313" s="12">
        <f t="shared" si="65"/>
        <v>0.93200000000000216</v>
      </c>
      <c r="CV313" s="12"/>
    </row>
    <row r="314" spans="2:100">
      <c r="B314" s="7" t="s">
        <v>1878</v>
      </c>
      <c r="C314" s="7" t="s">
        <v>1692</v>
      </c>
      <c r="D314" s="7" t="s">
        <v>1897</v>
      </c>
      <c r="E314" s="8">
        <v>44.9</v>
      </c>
      <c r="F314" s="8">
        <v>0.15</v>
      </c>
      <c r="G314" s="8">
        <v>1.22</v>
      </c>
      <c r="I314" s="8">
        <v>8.1999999999999993</v>
      </c>
      <c r="J314" s="8">
        <v>8.1999999999999993</v>
      </c>
      <c r="K314" s="8">
        <v>0.127</v>
      </c>
      <c r="L314" s="8">
        <v>38</v>
      </c>
      <c r="M314" s="8">
        <v>4.6500000000000004</v>
      </c>
      <c r="N314" s="8">
        <v>0.6</v>
      </c>
      <c r="O314" s="8">
        <v>3.1E-2</v>
      </c>
      <c r="R314" s="8">
        <v>97.878</v>
      </c>
      <c r="S314" s="8">
        <f t="shared" si="62"/>
        <v>89.203335119382132</v>
      </c>
      <c r="T314" s="8">
        <f t="shared" si="63"/>
        <v>5.1470163934426232</v>
      </c>
      <c r="U314" s="12"/>
      <c r="V314" s="12"/>
      <c r="W314" s="12"/>
      <c r="X314" s="12"/>
      <c r="Y314" s="12"/>
      <c r="Z314" s="12"/>
      <c r="AA314" s="12"/>
      <c r="AB314" s="12"/>
      <c r="AC314" s="12"/>
      <c r="AD314" s="12"/>
      <c r="AE314" s="12"/>
      <c r="AF314" s="12">
        <v>9075.6044999999995</v>
      </c>
      <c r="AG314" s="12">
        <v>71</v>
      </c>
      <c r="AH314" s="12">
        <v>3970.5744000000004</v>
      </c>
      <c r="AI314" s="12"/>
      <c r="AJ314" s="12">
        <v>50</v>
      </c>
      <c r="AK314" s="12"/>
      <c r="AL314" s="12"/>
      <c r="AM314" s="12"/>
      <c r="AN314" s="12"/>
      <c r="AO314" s="12"/>
      <c r="AP314" s="12"/>
      <c r="AQ314" s="12">
        <v>78</v>
      </c>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v>2.2857157644495967</v>
      </c>
      <c r="CT314" s="12">
        <f t="shared" si="64"/>
        <v>1.0926326006040821</v>
      </c>
      <c r="CU314" s="12">
        <f t="shared" si="65"/>
        <v>2.1219999999999857</v>
      </c>
      <c r="CV314" s="12"/>
    </row>
    <row r="315" spans="2:100">
      <c r="B315" s="7" t="s">
        <v>1878</v>
      </c>
      <c r="C315" s="7" t="s">
        <v>1692</v>
      </c>
      <c r="D315" s="7" t="s">
        <v>1896</v>
      </c>
      <c r="E315" s="8">
        <v>43.6</v>
      </c>
      <c r="G315" s="8">
        <v>1.05</v>
      </c>
      <c r="I315" s="8">
        <v>8.1199999999999992</v>
      </c>
      <c r="J315" s="8">
        <v>8.1199999999999992</v>
      </c>
      <c r="K315" s="8">
        <v>0.11</v>
      </c>
      <c r="L315" s="8">
        <v>43.08</v>
      </c>
      <c r="M315" s="8">
        <v>0.8</v>
      </c>
      <c r="N315" s="8">
        <v>8.1000000000000003E-2</v>
      </c>
      <c r="O315" s="8">
        <v>6.6000000000000003E-2</v>
      </c>
      <c r="R315" s="8">
        <v>96.906999999999996</v>
      </c>
      <c r="S315" s="8">
        <f t="shared" si="62"/>
        <v>90.438780155288455</v>
      </c>
      <c r="T315" s="8">
        <f t="shared" si="63"/>
        <v>1.0288761904761905</v>
      </c>
      <c r="U315" s="12"/>
      <c r="V315" s="12"/>
      <c r="W315" s="12"/>
      <c r="X315" s="12"/>
      <c r="Y315" s="12"/>
      <c r="Z315" s="12"/>
      <c r="AA315" s="12"/>
      <c r="AB315" s="12"/>
      <c r="AC315" s="12"/>
      <c r="AD315" s="12"/>
      <c r="AE315" s="12"/>
      <c r="AF315" s="12">
        <v>5217.3764999999994</v>
      </c>
      <c r="AG315" s="12">
        <v>91.5</v>
      </c>
      <c r="AH315" s="12">
        <v>5103.2062000000005</v>
      </c>
      <c r="AI315" s="12"/>
      <c r="AJ315" s="12">
        <v>47</v>
      </c>
      <c r="AK315" s="12"/>
      <c r="AL315" s="12"/>
      <c r="AM315" s="12"/>
      <c r="AN315" s="12"/>
      <c r="AO315" s="12"/>
      <c r="AP315" s="12"/>
      <c r="AQ315" s="12">
        <v>23</v>
      </c>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v>1.0223722686337853</v>
      </c>
      <c r="CT315" s="12">
        <f t="shared" si="64"/>
        <v>1.2756340525637802</v>
      </c>
      <c r="CU315" s="12">
        <f t="shared" si="65"/>
        <v>3.0930000000000035</v>
      </c>
      <c r="CV315" s="12"/>
    </row>
    <row r="316" spans="2:100">
      <c r="B316" s="7" t="s">
        <v>1878</v>
      </c>
      <c r="C316" s="7" t="s">
        <v>1692</v>
      </c>
      <c r="D316" s="7" t="s">
        <v>1895</v>
      </c>
      <c r="E316" s="8">
        <v>45.8</v>
      </c>
      <c r="G316" s="8">
        <v>1.46</v>
      </c>
      <c r="I316" s="8">
        <v>8.5</v>
      </c>
      <c r="J316" s="8">
        <v>8.5</v>
      </c>
      <c r="K316" s="8">
        <v>0.13300000000000001</v>
      </c>
      <c r="L316" s="8">
        <v>41.2</v>
      </c>
      <c r="M316" s="8">
        <v>1.32</v>
      </c>
      <c r="N316" s="8">
        <v>0.223</v>
      </c>
      <c r="O316" s="8">
        <v>0.17</v>
      </c>
      <c r="R316" s="8">
        <v>98.805999999999997</v>
      </c>
      <c r="S316" s="8">
        <f t="shared" si="62"/>
        <v>89.628402825507067</v>
      </c>
      <c r="T316" s="8">
        <f t="shared" si="63"/>
        <v>1.2209095890410959</v>
      </c>
      <c r="U316" s="12"/>
      <c r="V316" s="12"/>
      <c r="W316" s="12"/>
      <c r="X316" s="12"/>
      <c r="Y316" s="12"/>
      <c r="Z316" s="12"/>
      <c r="AA316" s="12"/>
      <c r="AB316" s="12"/>
      <c r="AC316" s="12"/>
      <c r="AD316" s="12"/>
      <c r="AE316" s="12"/>
      <c r="AF316" s="12">
        <v>5685.0405000000001</v>
      </c>
      <c r="AG316" s="12">
        <v>87.5</v>
      </c>
      <c r="AH316" s="12">
        <v>4530.5272000000004</v>
      </c>
      <c r="AI316" s="12"/>
      <c r="AJ316" s="12">
        <v>40</v>
      </c>
      <c r="AK316" s="12"/>
      <c r="AL316" s="12"/>
      <c r="AM316" s="12"/>
      <c r="AN316" s="12"/>
      <c r="AO316" s="12"/>
      <c r="AP316" s="12"/>
      <c r="AQ316" s="12">
        <v>49</v>
      </c>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v>1.254829791111286</v>
      </c>
      <c r="CT316" s="12">
        <f t="shared" si="64"/>
        <v>1.1613647409822339</v>
      </c>
      <c r="CU316" s="12">
        <f t="shared" si="65"/>
        <v>1.1940000000000026</v>
      </c>
      <c r="CV316" s="12"/>
    </row>
    <row r="317" spans="2:100">
      <c r="B317" s="7" t="s">
        <v>1878</v>
      </c>
      <c r="C317" s="7" t="s">
        <v>1692</v>
      </c>
      <c r="D317" s="7" t="s">
        <v>1894</v>
      </c>
      <c r="E317" s="8">
        <v>45.3</v>
      </c>
      <c r="G317" s="8">
        <v>1.69</v>
      </c>
      <c r="I317" s="8">
        <v>8.1199999999999992</v>
      </c>
      <c r="J317" s="8">
        <v>8.1199999999999992</v>
      </c>
      <c r="K317" s="8">
        <v>0.123</v>
      </c>
      <c r="L317" s="8">
        <v>42.6</v>
      </c>
      <c r="M317" s="8">
        <v>1.02</v>
      </c>
      <c r="N317" s="8">
        <v>0.2</v>
      </c>
      <c r="O317" s="8">
        <v>0.20300000000000001</v>
      </c>
      <c r="R317" s="8">
        <v>99.256</v>
      </c>
      <c r="S317" s="8">
        <f t="shared" si="62"/>
        <v>90.341453451340385</v>
      </c>
      <c r="T317" s="8">
        <f t="shared" si="63"/>
        <v>0.81503431952662719</v>
      </c>
      <c r="U317" s="12"/>
      <c r="V317" s="12"/>
      <c r="W317" s="12"/>
      <c r="X317" s="12"/>
      <c r="Y317" s="12"/>
      <c r="Z317" s="12"/>
      <c r="AA317" s="12"/>
      <c r="AB317" s="12"/>
      <c r="AC317" s="12"/>
      <c r="AD317" s="12"/>
      <c r="AE317" s="12"/>
      <c r="AF317" s="12">
        <v>6035.7884999999997</v>
      </c>
      <c r="AG317" s="12">
        <v>81</v>
      </c>
      <c r="AH317" s="12">
        <v>4454.17</v>
      </c>
      <c r="AI317" s="12"/>
      <c r="AJ317" s="12">
        <v>46</v>
      </c>
      <c r="AK317" s="12"/>
      <c r="AL317" s="12"/>
      <c r="AM317" s="12"/>
      <c r="AN317" s="12"/>
      <c r="AO317" s="12"/>
      <c r="AP317" s="12"/>
      <c r="AQ317" s="12">
        <v>35</v>
      </c>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v>1.3550871430592006</v>
      </c>
      <c r="CT317" s="12">
        <f t="shared" si="64"/>
        <v>1.214082770117028</v>
      </c>
      <c r="CU317" s="12">
        <f t="shared" si="65"/>
        <v>0.74399999999999977</v>
      </c>
      <c r="CV317" s="12"/>
    </row>
    <row r="318" spans="2:100">
      <c r="B318" s="7" t="s">
        <v>1878</v>
      </c>
      <c r="C318" s="7" t="s">
        <v>1692</v>
      </c>
      <c r="D318" s="7" t="s">
        <v>1893</v>
      </c>
      <c r="E318" s="8">
        <v>44.8</v>
      </c>
      <c r="G318" s="8">
        <v>0.99</v>
      </c>
      <c r="I318" s="8">
        <v>7.75</v>
      </c>
      <c r="J318" s="8">
        <v>7.75</v>
      </c>
      <c r="K318" s="8">
        <v>0.11</v>
      </c>
      <c r="L318" s="8">
        <v>44.68</v>
      </c>
      <c r="M318" s="8">
        <v>0.6</v>
      </c>
      <c r="N318" s="8">
        <v>0.13700000000000001</v>
      </c>
      <c r="O318" s="8">
        <v>0.13300000000000001</v>
      </c>
      <c r="R318" s="8">
        <v>99.2</v>
      </c>
      <c r="S318" s="8">
        <f t="shared" si="62"/>
        <v>91.133636879528467</v>
      </c>
      <c r="T318" s="8">
        <f t="shared" si="63"/>
        <v>0.81842424242424239</v>
      </c>
      <c r="U318" s="12"/>
      <c r="V318" s="12"/>
      <c r="W318" s="12"/>
      <c r="X318" s="12"/>
      <c r="Y318" s="12"/>
      <c r="Z318" s="12"/>
      <c r="AA318" s="12"/>
      <c r="AB318" s="12"/>
      <c r="AC318" s="12"/>
      <c r="AD318" s="12"/>
      <c r="AE318" s="12"/>
      <c r="AF318" s="12">
        <v>4311.2775000000001</v>
      </c>
      <c r="AG318" s="12">
        <v>90</v>
      </c>
      <c r="AH318" s="12">
        <v>4899.5870000000004</v>
      </c>
      <c r="AI318" s="12"/>
      <c r="AJ318" s="12">
        <v>36</v>
      </c>
      <c r="AK318" s="12"/>
      <c r="AL318" s="12"/>
      <c r="AM318" s="12"/>
      <c r="AN318" s="12"/>
      <c r="AO318" s="12"/>
      <c r="AP318" s="12"/>
      <c r="AQ318" s="12">
        <v>30</v>
      </c>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v>0.8799267162722082</v>
      </c>
      <c r="CT318" s="12">
        <f t="shared" si="64"/>
        <v>1.2875735575159002</v>
      </c>
      <c r="CU318" s="12">
        <f t="shared" si="65"/>
        <v>0.80000000000001137</v>
      </c>
      <c r="CV318" s="12"/>
    </row>
    <row r="319" spans="2:100">
      <c r="B319" s="7" t="s">
        <v>1878</v>
      </c>
      <c r="C319" s="7" t="s">
        <v>1692</v>
      </c>
      <c r="D319" s="7" t="s">
        <v>1892</v>
      </c>
      <c r="E319" s="8">
        <v>45.1</v>
      </c>
      <c r="G319" s="8">
        <v>0.93</v>
      </c>
      <c r="I319" s="8">
        <v>7.5</v>
      </c>
      <c r="J319" s="8">
        <v>7.5</v>
      </c>
      <c r="K319" s="8">
        <v>0.10299999999999999</v>
      </c>
      <c r="L319" s="8">
        <v>42.6</v>
      </c>
      <c r="M319" s="8">
        <v>0.35</v>
      </c>
      <c r="N319" s="8">
        <v>6.6000000000000003E-2</v>
      </c>
      <c r="O319" s="8">
        <v>4.2000000000000003E-2</v>
      </c>
      <c r="R319" s="8">
        <v>96.691000000000017</v>
      </c>
      <c r="S319" s="8">
        <f t="shared" si="62"/>
        <v>91.0126491944836</v>
      </c>
      <c r="T319" s="8">
        <f t="shared" si="63"/>
        <v>0.50821505376344089</v>
      </c>
      <c r="U319" s="12"/>
      <c r="V319" s="12"/>
      <c r="W319" s="12"/>
      <c r="X319" s="12"/>
      <c r="Y319" s="12"/>
      <c r="Z319" s="12"/>
      <c r="AA319" s="12"/>
      <c r="AB319" s="12"/>
      <c r="AC319" s="12"/>
      <c r="AD319" s="12"/>
      <c r="AE319" s="12"/>
      <c r="AF319" s="12">
        <v>4574.3384999999998</v>
      </c>
      <c r="AG319" s="12">
        <v>86.5</v>
      </c>
      <c r="AH319" s="12">
        <v>4530.5272000000004</v>
      </c>
      <c r="AI319" s="12"/>
      <c r="AJ319" s="12">
        <v>32</v>
      </c>
      <c r="AK319" s="12"/>
      <c r="AL319" s="12"/>
      <c r="AM319" s="12"/>
      <c r="AN319" s="12"/>
      <c r="AO319" s="12"/>
      <c r="AP319" s="12"/>
      <c r="AQ319" s="12">
        <v>15</v>
      </c>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v>1.0096702432335025</v>
      </c>
      <c r="CT319" s="12">
        <f t="shared" si="64"/>
        <v>1.2194667291862831</v>
      </c>
      <c r="CU319" s="12">
        <f t="shared" si="65"/>
        <v>3.3089999999999975</v>
      </c>
      <c r="CV319" s="12"/>
    </row>
    <row r="320" spans="2:100">
      <c r="B320" s="7" t="s">
        <v>1878</v>
      </c>
      <c r="C320" s="7" t="s">
        <v>1692</v>
      </c>
      <c r="D320" s="7" t="s">
        <v>1891</v>
      </c>
      <c r="E320" s="8">
        <v>45.4</v>
      </c>
      <c r="G320" s="8">
        <v>1.1100000000000001</v>
      </c>
      <c r="I320" s="8">
        <v>7.5</v>
      </c>
      <c r="J320" s="8">
        <v>7.5</v>
      </c>
      <c r="K320" s="8">
        <v>0.113</v>
      </c>
      <c r="L320" s="8">
        <v>44.4</v>
      </c>
      <c r="M320" s="8">
        <v>0.4</v>
      </c>
      <c r="N320" s="8">
        <v>0.19400000000000001</v>
      </c>
      <c r="O320" s="8">
        <v>0.22</v>
      </c>
      <c r="R320" s="8">
        <v>99.337000000000003</v>
      </c>
      <c r="S320" s="8">
        <f t="shared" si="62"/>
        <v>91.345468289624009</v>
      </c>
      <c r="T320" s="8">
        <f t="shared" si="63"/>
        <v>0.48663063063063067</v>
      </c>
      <c r="U320" s="12"/>
      <c r="V320" s="12"/>
      <c r="W320" s="12"/>
      <c r="X320" s="12"/>
      <c r="Y320" s="12"/>
      <c r="Z320" s="12"/>
      <c r="AA320" s="12"/>
      <c r="AB320" s="12"/>
      <c r="AC320" s="12"/>
      <c r="AD320" s="12"/>
      <c r="AE320" s="12"/>
      <c r="AF320" s="12">
        <v>4852.0140000000001</v>
      </c>
      <c r="AG320" s="12">
        <v>96.5</v>
      </c>
      <c r="AH320" s="12">
        <v>4695.9678000000004</v>
      </c>
      <c r="AI320" s="12"/>
      <c r="AJ320" s="12">
        <v>36</v>
      </c>
      <c r="AK320" s="12"/>
      <c r="AL320" s="12"/>
      <c r="AM320" s="12"/>
      <c r="AN320" s="12"/>
      <c r="AO320" s="12"/>
      <c r="AP320" s="12"/>
      <c r="AQ320" s="12">
        <v>23</v>
      </c>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v>1.0332298275128717</v>
      </c>
      <c r="CT320" s="12">
        <f t="shared" si="64"/>
        <v>1.2625948569790597</v>
      </c>
      <c r="CU320" s="12">
        <f t="shared" si="65"/>
        <v>0.6629999999999967</v>
      </c>
      <c r="CV320" s="12"/>
    </row>
    <row r="321" spans="1:100">
      <c r="B321" s="7" t="s">
        <v>1878</v>
      </c>
      <c r="C321" s="7" t="s">
        <v>1692</v>
      </c>
      <c r="D321" s="7" t="s">
        <v>1890</v>
      </c>
      <c r="E321" s="8">
        <v>43.9</v>
      </c>
      <c r="G321" s="8">
        <v>1.46</v>
      </c>
      <c r="I321" s="8">
        <v>8.58</v>
      </c>
      <c r="J321" s="8">
        <v>8.58</v>
      </c>
      <c r="K321" s="8">
        <v>0.13300000000000001</v>
      </c>
      <c r="L321" s="8">
        <v>42.6</v>
      </c>
      <c r="M321" s="8">
        <v>1.25</v>
      </c>
      <c r="N321" s="8">
        <v>0.192</v>
      </c>
      <c r="O321" s="8">
        <v>4.8000000000000001E-2</v>
      </c>
      <c r="R321" s="8">
        <v>98.162999999999997</v>
      </c>
      <c r="S321" s="8">
        <f t="shared" si="62"/>
        <v>89.849831972439262</v>
      </c>
      <c r="T321" s="8">
        <f t="shared" si="63"/>
        <v>1.156164383561644</v>
      </c>
      <c r="U321" s="12"/>
      <c r="V321" s="12"/>
      <c r="W321" s="12"/>
      <c r="X321" s="12"/>
      <c r="Y321" s="12"/>
      <c r="Z321" s="12"/>
      <c r="AA321" s="12"/>
      <c r="AB321" s="12"/>
      <c r="AC321" s="12"/>
      <c r="AD321" s="12"/>
      <c r="AE321" s="12"/>
      <c r="AF321" s="12">
        <v>4954.3155000000006</v>
      </c>
      <c r="AG321" s="12">
        <v>107.3</v>
      </c>
      <c r="AH321" s="12">
        <v>4619.6106</v>
      </c>
      <c r="AI321" s="12"/>
      <c r="AJ321" s="12">
        <v>48</v>
      </c>
      <c r="AK321" s="12"/>
      <c r="AL321" s="12"/>
      <c r="AM321" s="12"/>
      <c r="AN321" s="12"/>
      <c r="AO321" s="12"/>
      <c r="AP321" s="12"/>
      <c r="AQ321" s="12">
        <v>41</v>
      </c>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v>1.0724530548094249</v>
      </c>
      <c r="CT321" s="12">
        <f t="shared" si="64"/>
        <v>1.2528006716697353</v>
      </c>
      <c r="CU321" s="12">
        <f t="shared" si="65"/>
        <v>1.8370000000000033</v>
      </c>
      <c r="CV321" s="12"/>
    </row>
    <row r="322" spans="1:100">
      <c r="B322" s="7" t="s">
        <v>1878</v>
      </c>
      <c r="C322" s="7" t="s">
        <v>1692</v>
      </c>
      <c r="D322" s="7" t="s">
        <v>1889</v>
      </c>
      <c r="E322" s="8">
        <v>44</v>
      </c>
      <c r="G322" s="8">
        <v>1.22</v>
      </c>
      <c r="I322" s="8">
        <v>7.75</v>
      </c>
      <c r="J322" s="8">
        <v>7.75</v>
      </c>
      <c r="K322" s="8">
        <v>0.11700000000000001</v>
      </c>
      <c r="L322" s="8">
        <v>43.6</v>
      </c>
      <c r="M322" s="8">
        <v>0.45</v>
      </c>
      <c r="N322" s="8">
        <v>8.6999999999999994E-2</v>
      </c>
      <c r="O322" s="8">
        <v>0.112</v>
      </c>
      <c r="R322" s="8">
        <v>97.336000000000013</v>
      </c>
      <c r="S322" s="8">
        <f t="shared" si="62"/>
        <v>90.933922789213895</v>
      </c>
      <c r="T322" s="8">
        <f t="shared" si="63"/>
        <v>0.4980983606557377</v>
      </c>
      <c r="U322" s="12"/>
      <c r="V322" s="12"/>
      <c r="W322" s="12"/>
      <c r="X322" s="12"/>
      <c r="Y322" s="12"/>
      <c r="Z322" s="12"/>
      <c r="AA322" s="12"/>
      <c r="AB322" s="12"/>
      <c r="AC322" s="12"/>
      <c r="AD322" s="12"/>
      <c r="AE322" s="12"/>
      <c r="AF322" s="12">
        <v>5188.1475</v>
      </c>
      <c r="AG322" s="12">
        <v>95.5</v>
      </c>
      <c r="AH322" s="12">
        <v>4619.6106</v>
      </c>
      <c r="AI322" s="12"/>
      <c r="AJ322" s="12">
        <v>38</v>
      </c>
      <c r="AK322" s="12"/>
      <c r="AL322" s="12"/>
      <c r="AM322" s="12"/>
      <c r="AN322" s="12"/>
      <c r="AO322" s="12"/>
      <c r="AP322" s="12"/>
      <c r="AQ322" s="12">
        <v>17</v>
      </c>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v>1.1230703081337634</v>
      </c>
      <c r="CT322" s="12">
        <f t="shared" si="64"/>
        <v>1.2792950264632628</v>
      </c>
      <c r="CU322" s="12">
        <f t="shared" si="65"/>
        <v>2.6640000000000015</v>
      </c>
      <c r="CV322" s="12"/>
    </row>
    <row r="323" spans="1:100">
      <c r="B323" s="7" t="s">
        <v>1878</v>
      </c>
      <c r="C323" s="7" t="s">
        <v>1692</v>
      </c>
      <c r="D323" s="7" t="s">
        <v>1888</v>
      </c>
      <c r="E323" s="8">
        <v>45.9</v>
      </c>
      <c r="G323" s="8">
        <v>1.46</v>
      </c>
      <c r="I323" s="8">
        <v>8.1999999999999993</v>
      </c>
      <c r="J323" s="8">
        <v>8.1999999999999993</v>
      </c>
      <c r="K323" s="8">
        <v>0.127</v>
      </c>
      <c r="L323" s="8">
        <v>41.68</v>
      </c>
      <c r="M323" s="8">
        <v>1.02</v>
      </c>
      <c r="N323" s="8">
        <v>0.14699999999999999</v>
      </c>
      <c r="O323" s="8">
        <v>0.27</v>
      </c>
      <c r="R323" s="8">
        <v>98.803999999999988</v>
      </c>
      <c r="S323" s="8">
        <f t="shared" si="62"/>
        <v>90.06185552128494</v>
      </c>
      <c r="T323" s="8">
        <f t="shared" si="63"/>
        <v>0.9434301369863014</v>
      </c>
      <c r="U323" s="12"/>
      <c r="V323" s="12"/>
      <c r="W323" s="12"/>
      <c r="X323" s="12"/>
      <c r="Y323" s="12"/>
      <c r="Z323" s="12"/>
      <c r="AA323" s="12"/>
      <c r="AB323" s="12"/>
      <c r="AC323" s="12"/>
      <c r="AD323" s="12"/>
      <c r="AE323" s="12"/>
      <c r="AF323" s="12">
        <v>4852.0140000000001</v>
      </c>
      <c r="AG323" s="12">
        <v>99.5</v>
      </c>
      <c r="AH323" s="12">
        <v>4530.5272000000004</v>
      </c>
      <c r="AI323" s="12"/>
      <c r="AJ323" s="12">
        <v>48</v>
      </c>
      <c r="AK323" s="12"/>
      <c r="AL323" s="12"/>
      <c r="AM323" s="12"/>
      <c r="AN323" s="12"/>
      <c r="AO323" s="12"/>
      <c r="AP323" s="12"/>
      <c r="AQ323" s="12">
        <v>40</v>
      </c>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v>1.0709601302029486</v>
      </c>
      <c r="CT323" s="12">
        <f t="shared" si="64"/>
        <v>1.1723355194436982</v>
      </c>
      <c r="CU323" s="12">
        <f t="shared" si="65"/>
        <v>1.195999999999998</v>
      </c>
      <c r="CV323" s="12"/>
    </row>
    <row r="324" spans="1:100">
      <c r="B324" s="7" t="s">
        <v>1878</v>
      </c>
      <c r="C324" s="7" t="s">
        <v>1692</v>
      </c>
      <c r="D324" s="7" t="s">
        <v>1887</v>
      </c>
      <c r="E324" s="8">
        <v>46</v>
      </c>
      <c r="G324" s="8">
        <v>1.28</v>
      </c>
      <c r="I324" s="8">
        <v>8</v>
      </c>
      <c r="J324" s="8">
        <v>8</v>
      </c>
      <c r="K324" s="8">
        <v>0.127</v>
      </c>
      <c r="L324" s="8">
        <v>41.68</v>
      </c>
      <c r="M324" s="8">
        <v>1.07</v>
      </c>
      <c r="N324" s="8">
        <v>0.22600000000000001</v>
      </c>
      <c r="O324" s="8">
        <v>4.4999999999999998E-2</v>
      </c>
      <c r="R324" s="8">
        <v>98.427999999999997</v>
      </c>
      <c r="S324" s="8">
        <f t="shared" si="62"/>
        <v>90.280690288046088</v>
      </c>
      <c r="T324" s="8">
        <f t="shared" si="63"/>
        <v>1.1288500000000001</v>
      </c>
      <c r="U324" s="12"/>
      <c r="V324" s="12"/>
      <c r="W324" s="12"/>
      <c r="X324" s="12"/>
      <c r="Y324" s="12"/>
      <c r="Z324" s="12"/>
      <c r="AA324" s="12"/>
      <c r="AB324" s="12"/>
      <c r="AC324" s="12"/>
      <c r="AD324" s="12"/>
      <c r="AE324" s="12"/>
      <c r="AF324" s="12">
        <v>6708.0555000000004</v>
      </c>
      <c r="AG324" s="12">
        <v>100.5</v>
      </c>
      <c r="AH324" s="12">
        <v>4899.5870000000004</v>
      </c>
      <c r="AI324" s="12"/>
      <c r="AJ324" s="12">
        <v>34</v>
      </c>
      <c r="AK324" s="12"/>
      <c r="AL324" s="12"/>
      <c r="AM324" s="12"/>
      <c r="AN324" s="12"/>
      <c r="AO324" s="12"/>
      <c r="AP324" s="12"/>
      <c r="AQ324" s="12">
        <v>28</v>
      </c>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v>1.3691063144709952</v>
      </c>
      <c r="CT324" s="12">
        <f t="shared" si="64"/>
        <v>1.1697869639666467</v>
      </c>
      <c r="CU324" s="12">
        <f t="shared" si="65"/>
        <v>1.5720000000000027</v>
      </c>
      <c r="CV324" s="12"/>
    </row>
    <row r="325" spans="1:100">
      <c r="B325" s="7" t="s">
        <v>1878</v>
      </c>
      <c r="C325" s="7" t="s">
        <v>1692</v>
      </c>
      <c r="D325" s="7" t="s">
        <v>1886</v>
      </c>
      <c r="E325" s="8">
        <v>45.8</v>
      </c>
      <c r="G325" s="8">
        <v>1.1100000000000001</v>
      </c>
      <c r="I325" s="8">
        <v>7.8</v>
      </c>
      <c r="J325" s="8">
        <v>7.8</v>
      </c>
      <c r="K325" s="8">
        <v>0.11700000000000001</v>
      </c>
      <c r="L325" s="8">
        <v>43.76</v>
      </c>
      <c r="M325" s="8">
        <v>0.45</v>
      </c>
      <c r="N325" s="8">
        <v>0.109</v>
      </c>
      <c r="O325" s="8">
        <v>0.08</v>
      </c>
      <c r="R325" s="8">
        <v>99.225999999999999</v>
      </c>
      <c r="S325" s="8">
        <f t="shared" si="62"/>
        <v>90.911078110253712</v>
      </c>
      <c r="T325" s="8">
        <f t="shared" si="63"/>
        <v>0.5474594594594594</v>
      </c>
      <c r="U325" s="12"/>
      <c r="V325" s="12"/>
      <c r="W325" s="12"/>
      <c r="X325" s="12"/>
      <c r="Y325" s="12"/>
      <c r="Z325" s="12"/>
      <c r="AA325" s="12"/>
      <c r="AB325" s="12"/>
      <c r="AC325" s="12"/>
      <c r="AD325" s="12"/>
      <c r="AE325" s="12"/>
      <c r="AF325" s="12">
        <v>5188.1475</v>
      </c>
      <c r="AG325" s="12">
        <v>103</v>
      </c>
      <c r="AH325" s="12">
        <v>4530.5272000000004</v>
      </c>
      <c r="AI325" s="12"/>
      <c r="AJ325" s="12">
        <v>36</v>
      </c>
      <c r="AK325" s="12"/>
      <c r="AL325" s="12"/>
      <c r="AM325" s="12"/>
      <c r="AN325" s="12"/>
      <c r="AO325" s="12"/>
      <c r="AP325" s="12"/>
      <c r="AQ325" s="12">
        <v>25</v>
      </c>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v>1.145153151271225</v>
      </c>
      <c r="CT325" s="12">
        <f t="shared" si="64"/>
        <v>1.2335272103248189</v>
      </c>
      <c r="CU325" s="12">
        <f t="shared" si="65"/>
        <v>0.77400000000001512</v>
      </c>
      <c r="CV325" s="12"/>
    </row>
    <row r="326" spans="1:100">
      <c r="B326" s="7" t="s">
        <v>1878</v>
      </c>
      <c r="C326" s="7" t="s">
        <v>1692</v>
      </c>
      <c r="D326" s="7" t="s">
        <v>1885</v>
      </c>
      <c r="E326" s="8">
        <v>45.6</v>
      </c>
      <c r="G326" s="8">
        <v>1.28</v>
      </c>
      <c r="I326" s="8">
        <v>7.75</v>
      </c>
      <c r="J326" s="8">
        <v>7.75</v>
      </c>
      <c r="K326" s="8">
        <v>0.113</v>
      </c>
      <c r="L326" s="8">
        <v>42.6</v>
      </c>
      <c r="M326" s="8">
        <v>0.45</v>
      </c>
      <c r="N326" s="8">
        <v>7.4999999999999997E-2</v>
      </c>
      <c r="O326" s="8">
        <v>0.123</v>
      </c>
      <c r="R326" s="8">
        <v>97.991000000000014</v>
      </c>
      <c r="S326" s="8">
        <f t="shared" si="62"/>
        <v>90.740809365768058</v>
      </c>
      <c r="T326" s="8">
        <f t="shared" si="63"/>
        <v>0.47475000000000001</v>
      </c>
      <c r="U326" s="12"/>
      <c r="V326" s="12"/>
      <c r="W326" s="12"/>
      <c r="X326" s="12"/>
      <c r="Y326" s="12"/>
      <c r="Z326" s="12"/>
      <c r="AA326" s="12"/>
      <c r="AB326" s="12"/>
      <c r="AC326" s="12"/>
      <c r="AD326" s="12"/>
      <c r="AE326" s="12"/>
      <c r="AF326" s="12">
        <v>5158.9184999999998</v>
      </c>
      <c r="AG326" s="12">
        <v>91.5</v>
      </c>
      <c r="AH326" s="12">
        <v>4326.9080000000004</v>
      </c>
      <c r="AI326" s="12"/>
      <c r="AJ326" s="12">
        <v>37</v>
      </c>
      <c r="AK326" s="12"/>
      <c r="AL326" s="12"/>
      <c r="AM326" s="12"/>
      <c r="AN326" s="12"/>
      <c r="AO326" s="12"/>
      <c r="AP326" s="12"/>
      <c r="AQ326" s="12">
        <v>13</v>
      </c>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v>1.1922875411263654</v>
      </c>
      <c r="CT326" s="12">
        <f t="shared" si="64"/>
        <v>1.2060953834715213</v>
      </c>
      <c r="CU326" s="12">
        <f t="shared" si="65"/>
        <v>2.0089999999999861</v>
      </c>
      <c r="CV326" s="12"/>
    </row>
    <row r="327" spans="1:100">
      <c r="B327" s="7" t="s">
        <v>1878</v>
      </c>
      <c r="C327" s="7" t="s">
        <v>1692</v>
      </c>
      <c r="D327" s="7" t="s">
        <v>1884</v>
      </c>
      <c r="E327" s="8">
        <v>46</v>
      </c>
      <c r="G327" s="8">
        <v>1.63</v>
      </c>
      <c r="I327" s="8">
        <v>8.25</v>
      </c>
      <c r="J327" s="8">
        <v>8.25</v>
      </c>
      <c r="K327" s="8">
        <v>0.13300000000000001</v>
      </c>
      <c r="L327" s="8">
        <v>42.4</v>
      </c>
      <c r="M327" s="8">
        <v>0.65</v>
      </c>
      <c r="N327" s="8">
        <v>8.5000000000000006E-2</v>
      </c>
      <c r="O327" s="8">
        <v>8.2000000000000003E-2</v>
      </c>
      <c r="R327" s="8">
        <v>99.23</v>
      </c>
      <c r="S327" s="8">
        <f t="shared" si="62"/>
        <v>90.160302937481404</v>
      </c>
      <c r="T327" s="8">
        <f t="shared" si="63"/>
        <v>0.5385030674846627</v>
      </c>
      <c r="U327" s="12"/>
      <c r="V327" s="12"/>
      <c r="W327" s="12"/>
      <c r="X327" s="12"/>
      <c r="Y327" s="12"/>
      <c r="Z327" s="12"/>
      <c r="AA327" s="12"/>
      <c r="AB327" s="12"/>
      <c r="AC327" s="12"/>
      <c r="AD327" s="12"/>
      <c r="AE327" s="12"/>
      <c r="AF327" s="12">
        <v>6094.2464999999993</v>
      </c>
      <c r="AG327" s="12">
        <v>94.5</v>
      </c>
      <c r="AH327" s="12">
        <v>4530.5272000000004</v>
      </c>
      <c r="AI327" s="12"/>
      <c r="AJ327" s="12">
        <v>35</v>
      </c>
      <c r="AK327" s="12"/>
      <c r="AL327" s="12"/>
      <c r="AM327" s="12"/>
      <c r="AN327" s="12"/>
      <c r="AO327" s="12"/>
      <c r="AP327" s="12"/>
      <c r="AQ327" s="12">
        <v>20</v>
      </c>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v>1.3451517298031008</v>
      </c>
      <c r="CT327" s="12">
        <f t="shared" si="64"/>
        <v>1.1899944163192375</v>
      </c>
      <c r="CU327" s="12">
        <f t="shared" si="65"/>
        <v>0.76999999999999602</v>
      </c>
      <c r="CV327" s="12"/>
    </row>
    <row r="328" spans="1:100">
      <c r="B328" s="7" t="s">
        <v>1878</v>
      </c>
      <c r="C328" s="7" t="s">
        <v>1692</v>
      </c>
      <c r="D328" s="7" t="s">
        <v>1883</v>
      </c>
      <c r="E328" s="8">
        <v>46.1</v>
      </c>
      <c r="G328" s="8">
        <v>1.4</v>
      </c>
      <c r="I328" s="8">
        <v>8.25</v>
      </c>
      <c r="J328" s="8">
        <v>8.25</v>
      </c>
      <c r="K328" s="8">
        <v>0.12</v>
      </c>
      <c r="L328" s="8">
        <v>41.2</v>
      </c>
      <c r="M328" s="8">
        <v>0.6</v>
      </c>
      <c r="N328" s="8">
        <v>0.28399999999999997</v>
      </c>
      <c r="O328" s="8">
        <v>0.25800000000000001</v>
      </c>
      <c r="R328" s="8">
        <v>98.212000000000018</v>
      </c>
      <c r="S328" s="8">
        <f t="shared" si="62"/>
        <v>89.902648134734619</v>
      </c>
      <c r="T328" s="8">
        <f t="shared" si="63"/>
        <v>0.57874285714285711</v>
      </c>
      <c r="U328" s="12"/>
      <c r="V328" s="12"/>
      <c r="W328" s="12"/>
      <c r="X328" s="12"/>
      <c r="Y328" s="12"/>
      <c r="Z328" s="12"/>
      <c r="AA328" s="12"/>
      <c r="AB328" s="12"/>
      <c r="AC328" s="12"/>
      <c r="AD328" s="12"/>
      <c r="AE328" s="12"/>
      <c r="AF328" s="12">
        <v>4457.4224999999997</v>
      </c>
      <c r="AG328" s="12">
        <v>90</v>
      </c>
      <c r="AH328" s="12">
        <v>4326.9080000000004</v>
      </c>
      <c r="AI328" s="12"/>
      <c r="AJ328" s="12">
        <v>32</v>
      </c>
      <c r="AK328" s="12"/>
      <c r="AL328" s="12"/>
      <c r="AM328" s="12"/>
      <c r="AN328" s="12"/>
      <c r="AO328" s="12"/>
      <c r="AP328" s="12"/>
      <c r="AQ328" s="12">
        <v>46</v>
      </c>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v>1.0301634562139983</v>
      </c>
      <c r="CT328" s="12">
        <f t="shared" si="64"/>
        <v>1.1538070528630435</v>
      </c>
      <c r="CU328" s="12">
        <f t="shared" si="65"/>
        <v>1.7880000000000109</v>
      </c>
      <c r="CV328" s="12"/>
    </row>
    <row r="329" spans="1:100">
      <c r="B329" s="7" t="s">
        <v>1878</v>
      </c>
      <c r="C329" s="7" t="s">
        <v>1692</v>
      </c>
      <c r="D329" s="7" t="s">
        <v>1882</v>
      </c>
      <c r="E329" s="8">
        <v>46.2</v>
      </c>
      <c r="G329" s="8">
        <v>1.34</v>
      </c>
      <c r="I329" s="8">
        <v>8.25</v>
      </c>
      <c r="J329" s="8">
        <v>8.25</v>
      </c>
      <c r="K329" s="8">
        <v>0.13</v>
      </c>
      <c r="L329" s="8">
        <v>40.799999999999997</v>
      </c>
      <c r="M329" s="8">
        <v>0.6</v>
      </c>
      <c r="N329" s="8">
        <v>0.14000000000000001</v>
      </c>
      <c r="O329" s="8">
        <v>0.27500000000000002</v>
      </c>
      <c r="R329" s="8">
        <v>97.734999999999999</v>
      </c>
      <c r="S329" s="8">
        <f t="shared" si="62"/>
        <v>89.813738240876489</v>
      </c>
      <c r="T329" s="8">
        <f t="shared" si="63"/>
        <v>0.60465671641791041</v>
      </c>
      <c r="U329" s="12"/>
      <c r="V329" s="12"/>
      <c r="W329" s="12"/>
      <c r="X329" s="12"/>
      <c r="Y329" s="12"/>
      <c r="Z329" s="12"/>
      <c r="AA329" s="12"/>
      <c r="AB329" s="12"/>
      <c r="AC329" s="12"/>
      <c r="AD329" s="12"/>
      <c r="AE329" s="12"/>
      <c r="AF329" s="12">
        <v>4808.1705000000002</v>
      </c>
      <c r="AG329" s="12">
        <v>94</v>
      </c>
      <c r="AH329" s="12">
        <v>3805.1338000000001</v>
      </c>
      <c r="AI329" s="12"/>
      <c r="AJ329" s="12">
        <v>48</v>
      </c>
      <c r="AK329" s="12"/>
      <c r="AL329" s="12"/>
      <c r="AM329" s="12"/>
      <c r="AN329" s="12"/>
      <c r="AO329" s="12"/>
      <c r="AP329" s="12"/>
      <c r="AQ329" s="12">
        <v>43</v>
      </c>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v>1.263600901497866</v>
      </c>
      <c r="CT329" s="12">
        <f t="shared" si="64"/>
        <v>1.1401318715531044</v>
      </c>
      <c r="CU329" s="12">
        <f t="shared" si="65"/>
        <v>2.2650000000000006</v>
      </c>
      <c r="CV329" s="12"/>
    </row>
    <row r="330" spans="1:100">
      <c r="B330" s="7" t="s">
        <v>1878</v>
      </c>
      <c r="C330" s="7" t="s">
        <v>1692</v>
      </c>
      <c r="D330" s="7" t="s">
        <v>1881</v>
      </c>
      <c r="E330" s="8">
        <v>47</v>
      </c>
      <c r="G330" s="8">
        <v>1.4</v>
      </c>
      <c r="I330" s="8">
        <v>7.62</v>
      </c>
      <c r="J330" s="8">
        <v>7.62</v>
      </c>
      <c r="K330" s="8">
        <v>0.11700000000000001</v>
      </c>
      <c r="L330" s="8">
        <v>41.68</v>
      </c>
      <c r="M330" s="8">
        <v>0.4</v>
      </c>
      <c r="N330" s="8">
        <v>6.9000000000000006E-2</v>
      </c>
      <c r="O330" s="8">
        <v>0.17699999999999999</v>
      </c>
      <c r="R330" s="8">
        <v>98.463000000000008</v>
      </c>
      <c r="S330" s="8">
        <f t="shared" si="62"/>
        <v>90.699419769979585</v>
      </c>
      <c r="T330" s="8">
        <f t="shared" si="63"/>
        <v>0.38582857142857152</v>
      </c>
      <c r="U330" s="12"/>
      <c r="V330" s="12"/>
      <c r="W330" s="12"/>
      <c r="X330" s="12"/>
      <c r="Y330" s="12"/>
      <c r="Z330" s="12"/>
      <c r="AA330" s="12"/>
      <c r="AB330" s="12"/>
      <c r="AC330" s="12"/>
      <c r="AD330" s="12"/>
      <c r="AE330" s="12"/>
      <c r="AF330" s="12">
        <v>4647.4110000000001</v>
      </c>
      <c r="AG330" s="12">
        <v>91.5</v>
      </c>
      <c r="AH330" s="12">
        <v>4326.9080000000004</v>
      </c>
      <c r="AI330" s="12"/>
      <c r="AJ330" s="12">
        <v>34</v>
      </c>
      <c r="AK330" s="12"/>
      <c r="AL330" s="12"/>
      <c r="AM330" s="12"/>
      <c r="AN330" s="12"/>
      <c r="AO330" s="12"/>
      <c r="AP330" s="12"/>
      <c r="AQ330" s="12">
        <v>22</v>
      </c>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v>1.0740720625444311</v>
      </c>
      <c r="CT330" s="12">
        <f t="shared" si="64"/>
        <v>1.1448978796269307</v>
      </c>
      <c r="CU330" s="12">
        <f t="shared" si="65"/>
        <v>1.5369999999999919</v>
      </c>
      <c r="CV330" s="12"/>
    </row>
    <row r="331" spans="1:100">
      <c r="B331" s="7" t="s">
        <v>1878</v>
      </c>
      <c r="C331" s="7" t="s">
        <v>1692</v>
      </c>
      <c r="D331" s="7" t="s">
        <v>1880</v>
      </c>
      <c r="E331" s="8">
        <v>44.6</v>
      </c>
      <c r="G331" s="8">
        <v>1.4</v>
      </c>
      <c r="I331" s="8">
        <v>9.17</v>
      </c>
      <c r="J331" s="8">
        <v>9.17</v>
      </c>
      <c r="K331" s="8">
        <v>0.123</v>
      </c>
      <c r="L331" s="8">
        <v>42.6</v>
      </c>
      <c r="M331" s="8">
        <v>1.2</v>
      </c>
      <c r="N331" s="8">
        <v>0.17899999999999999</v>
      </c>
      <c r="O331" s="8">
        <v>0.08</v>
      </c>
      <c r="R331" s="8">
        <v>99.352000000000004</v>
      </c>
      <c r="S331" s="8">
        <f t="shared" si="62"/>
        <v>89.227052196547248</v>
      </c>
      <c r="T331" s="8">
        <f t="shared" si="63"/>
        <v>1.1574857142857142</v>
      </c>
      <c r="U331" s="12"/>
      <c r="V331" s="12"/>
      <c r="W331" s="12"/>
      <c r="X331" s="12"/>
      <c r="Y331" s="12"/>
      <c r="Z331" s="12"/>
      <c r="AA331" s="12"/>
      <c r="AB331" s="12"/>
      <c r="AC331" s="12"/>
      <c r="AD331" s="12"/>
      <c r="AE331" s="12"/>
      <c r="AF331" s="12">
        <v>5217.3764999999994</v>
      </c>
      <c r="AG331" s="12">
        <v>113.5</v>
      </c>
      <c r="AH331" s="12">
        <v>4772.3250000000007</v>
      </c>
      <c r="AI331" s="12"/>
      <c r="AJ331" s="12">
        <v>69</v>
      </c>
      <c r="AK331" s="12"/>
      <c r="AL331" s="12"/>
      <c r="AM331" s="12"/>
      <c r="AN331" s="12"/>
      <c r="AO331" s="12"/>
      <c r="AP331" s="12"/>
      <c r="AQ331" s="12">
        <v>17</v>
      </c>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v>1.0932567459257276</v>
      </c>
      <c r="CT331" s="12">
        <f t="shared" si="64"/>
        <v>1.233137880858775</v>
      </c>
      <c r="CU331" s="12">
        <f t="shared" si="65"/>
        <v>0.64799999999999613</v>
      </c>
      <c r="CV331" s="12"/>
    </row>
    <row r="332" spans="1:100">
      <c r="B332" s="7" t="s">
        <v>1878</v>
      </c>
      <c r="C332" s="7" t="s">
        <v>1692</v>
      </c>
      <c r="D332" s="7" t="s">
        <v>1879</v>
      </c>
      <c r="E332" s="8">
        <v>46.9</v>
      </c>
      <c r="G332" s="8">
        <v>0.81</v>
      </c>
      <c r="I332" s="8">
        <v>7.3</v>
      </c>
      <c r="J332" s="8">
        <v>7.3</v>
      </c>
      <c r="K332" s="8">
        <v>0.106</v>
      </c>
      <c r="L332" s="8">
        <v>42.6</v>
      </c>
      <c r="M332" s="8">
        <v>0.4</v>
      </c>
      <c r="N332" s="8">
        <v>5.3999999999999999E-2</v>
      </c>
      <c r="O332" s="8">
        <v>0.28799999999999998</v>
      </c>
      <c r="R332" s="8">
        <v>98.457999999999998</v>
      </c>
      <c r="S332" s="8">
        <f t="shared" si="62"/>
        <v>91.231296572280186</v>
      </c>
      <c r="T332" s="8">
        <f t="shared" si="63"/>
        <v>0.66686419753086423</v>
      </c>
      <c r="U332" s="12"/>
      <c r="V332" s="12"/>
      <c r="W332" s="12"/>
      <c r="X332" s="12"/>
      <c r="Y332" s="12"/>
      <c r="Z332" s="12"/>
      <c r="AA332" s="12"/>
      <c r="AB332" s="12"/>
      <c r="AC332" s="12"/>
      <c r="AD332" s="12"/>
      <c r="AE332" s="12"/>
      <c r="AF332" s="12">
        <v>4822.7849999999999</v>
      </c>
      <c r="AG332" s="12">
        <v>76</v>
      </c>
      <c r="AH332" s="12">
        <v>4123.2888000000003</v>
      </c>
      <c r="AI332" s="12"/>
      <c r="AJ332" s="12">
        <v>40</v>
      </c>
      <c r="AK332" s="12"/>
      <c r="AL332" s="12"/>
      <c r="AM332" s="12"/>
      <c r="AN332" s="12"/>
      <c r="AO332" s="12"/>
      <c r="AP332" s="12"/>
      <c r="AQ332" s="12">
        <v>30</v>
      </c>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v>1.1696452113662277</v>
      </c>
      <c r="CT332" s="12">
        <f t="shared" si="64"/>
        <v>1.1726641681514152</v>
      </c>
      <c r="CU332" s="12">
        <f t="shared" si="65"/>
        <v>1.5419999999999874</v>
      </c>
      <c r="CV332" s="12"/>
    </row>
    <row r="333" spans="1:100">
      <c r="B333" s="7" t="s">
        <v>1878</v>
      </c>
      <c r="C333" s="7" t="s">
        <v>1692</v>
      </c>
      <c r="D333" s="7" t="s">
        <v>1877</v>
      </c>
      <c r="E333" s="8">
        <v>44.7</v>
      </c>
      <c r="G333" s="8">
        <v>0.81</v>
      </c>
      <c r="I333" s="8">
        <v>8.0500000000000007</v>
      </c>
      <c r="J333" s="8">
        <v>8.0500000000000007</v>
      </c>
      <c r="K333" s="8">
        <v>0.11</v>
      </c>
      <c r="L333" s="8">
        <v>44</v>
      </c>
      <c r="M333" s="8">
        <v>0.45</v>
      </c>
      <c r="N333" s="8">
        <v>0.123</v>
      </c>
      <c r="O333" s="8">
        <v>0.112</v>
      </c>
      <c r="R333" s="8">
        <v>98.355000000000004</v>
      </c>
      <c r="S333" s="8">
        <f t="shared" si="62"/>
        <v>90.69328119822768</v>
      </c>
      <c r="T333" s="8">
        <f t="shared" si="63"/>
        <v>0.75022222222222212</v>
      </c>
      <c r="U333" s="12"/>
      <c r="V333" s="12"/>
      <c r="W333" s="12"/>
      <c r="X333" s="12"/>
      <c r="Y333" s="12"/>
      <c r="Z333" s="12"/>
      <c r="AA333" s="12"/>
      <c r="AB333" s="12"/>
      <c r="AC333" s="12"/>
      <c r="AD333" s="12"/>
      <c r="AE333" s="12"/>
      <c r="AF333" s="12">
        <v>3492.8654999999999</v>
      </c>
      <c r="AG333" s="12">
        <v>100.5</v>
      </c>
      <c r="AH333" s="12">
        <v>4530.5272000000004</v>
      </c>
      <c r="AI333" s="12"/>
      <c r="AJ333" s="12">
        <v>36</v>
      </c>
      <c r="AK333" s="12"/>
      <c r="AL333" s="12"/>
      <c r="AM333" s="12"/>
      <c r="AN333" s="12"/>
      <c r="AO333" s="12"/>
      <c r="AP333" s="12"/>
      <c r="AQ333" s="12">
        <v>33</v>
      </c>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v>0.77096226240513455</v>
      </c>
      <c r="CT333" s="12">
        <f t="shared" si="64"/>
        <v>1.2708141797677053</v>
      </c>
      <c r="CU333" s="12">
        <f t="shared" si="65"/>
        <v>1.644999999999996</v>
      </c>
      <c r="CV333" s="12"/>
    </row>
    <row r="334" spans="1:100">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row>
    <row r="335" spans="1:100">
      <c r="A335" s="7" t="s">
        <v>1876</v>
      </c>
      <c r="B335" s="7" t="s">
        <v>1870</v>
      </c>
      <c r="C335" s="7" t="s">
        <v>1692</v>
      </c>
      <c r="D335" s="7" t="s">
        <v>1875</v>
      </c>
      <c r="E335" s="8">
        <v>44.99</v>
      </c>
      <c r="F335" s="8">
        <v>7.0000000000000007E-2</v>
      </c>
      <c r="G335" s="8">
        <v>1.66</v>
      </c>
      <c r="H335" s="8">
        <v>2.41</v>
      </c>
      <c r="I335" s="8">
        <v>3.16</v>
      </c>
      <c r="J335" s="8">
        <f t="shared" ref="J335:J340" si="66">(H335*0.89981)+I335</f>
        <v>5.3285420999999999</v>
      </c>
      <c r="K335" s="8">
        <v>0.09</v>
      </c>
      <c r="L335" s="8">
        <v>39.56</v>
      </c>
      <c r="M335" s="8">
        <v>0.85</v>
      </c>
      <c r="N335" s="8">
        <v>0.05</v>
      </c>
      <c r="O335" s="8">
        <v>0.14000000000000001</v>
      </c>
      <c r="P335" s="8">
        <v>0.04</v>
      </c>
      <c r="Q335" s="8">
        <v>5.78</v>
      </c>
      <c r="R335" s="8">
        <v>92.778542099999981</v>
      </c>
      <c r="S335" s="8">
        <f t="shared" ref="S335:S340" si="67">100*(L335/40.3)/((L335/40.3)+(J335/71.85))</f>
        <v>92.975748160001004</v>
      </c>
      <c r="T335" s="8">
        <f t="shared" ref="T335:T340" si="68">1.3504*M335/G335</f>
        <v>0.69146987951807226</v>
      </c>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f t="shared" ref="CT335:CT340" si="69">(L335*0.60317)/(E335*0.4672)</f>
        <v>1.1352125624568017</v>
      </c>
      <c r="CU335" s="12">
        <f t="shared" ref="CU335:CU340" si="70">100-(SUM(E335:G335,J335:P335))</f>
        <v>7.2214579000000043</v>
      </c>
      <c r="CV335" s="12"/>
    </row>
    <row r="336" spans="1:100">
      <c r="B336" s="7" t="s">
        <v>1870</v>
      </c>
      <c r="C336" s="7" t="s">
        <v>1692</v>
      </c>
      <c r="D336" s="7" t="s">
        <v>1874</v>
      </c>
      <c r="E336" s="8">
        <v>46.14</v>
      </c>
      <c r="F336" s="8">
        <v>0.1</v>
      </c>
      <c r="G336" s="8">
        <v>1.26</v>
      </c>
      <c r="H336" s="8">
        <v>1.22</v>
      </c>
      <c r="I336" s="8">
        <v>5.04</v>
      </c>
      <c r="J336" s="8">
        <f t="shared" si="66"/>
        <v>6.1377682</v>
      </c>
      <c r="K336" s="8">
        <v>0.22</v>
      </c>
      <c r="L336" s="8">
        <v>42.02</v>
      </c>
      <c r="M336" s="8">
        <v>0.87</v>
      </c>
      <c r="N336" s="8">
        <v>0.04</v>
      </c>
      <c r="O336" s="8">
        <v>0.14000000000000001</v>
      </c>
      <c r="P336" s="8">
        <v>0.03</v>
      </c>
      <c r="Q336" s="8">
        <v>1.81</v>
      </c>
      <c r="R336" s="8">
        <v>96.957768200000004</v>
      </c>
      <c r="S336" s="8">
        <f t="shared" si="67"/>
        <v>92.427586499352458</v>
      </c>
      <c r="T336" s="8">
        <f t="shared" si="68"/>
        <v>0.9324190476190477</v>
      </c>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f t="shared" si="69"/>
        <v>1.1757509994151214</v>
      </c>
      <c r="CU336" s="12">
        <f t="shared" si="70"/>
        <v>3.0422317999999962</v>
      </c>
      <c r="CV336" s="12"/>
    </row>
    <row r="337" spans="1:109">
      <c r="B337" s="7" t="s">
        <v>1870</v>
      </c>
      <c r="C337" s="7" t="s">
        <v>1692</v>
      </c>
      <c r="D337" s="7" t="s">
        <v>1873</v>
      </c>
      <c r="E337" s="8">
        <v>49.13</v>
      </c>
      <c r="F337" s="8">
        <v>0.06</v>
      </c>
      <c r="G337" s="8">
        <v>2.4500000000000002</v>
      </c>
      <c r="H337" s="8">
        <v>1.1299999999999999</v>
      </c>
      <c r="I337" s="8">
        <v>4.22</v>
      </c>
      <c r="J337" s="8">
        <f t="shared" si="66"/>
        <v>5.2367852999999993</v>
      </c>
      <c r="K337" s="8">
        <v>0.11</v>
      </c>
      <c r="L337" s="8">
        <v>38.33</v>
      </c>
      <c r="M337" s="8">
        <v>0.89</v>
      </c>
      <c r="N337" s="8">
        <v>0.03</v>
      </c>
      <c r="O337" s="8">
        <v>0.1</v>
      </c>
      <c r="P337" s="8">
        <v>0.03</v>
      </c>
      <c r="Q337" s="8">
        <v>1.78</v>
      </c>
      <c r="R337" s="8">
        <v>96.366785300000018</v>
      </c>
      <c r="S337" s="8">
        <f t="shared" si="67"/>
        <v>92.882337977757345</v>
      </c>
      <c r="T337" s="8">
        <f t="shared" si="68"/>
        <v>0.49055346938775507</v>
      </c>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f t="shared" si="69"/>
        <v>1.007230698572978</v>
      </c>
      <c r="CU337" s="12">
        <f t="shared" si="70"/>
        <v>3.6332146999999964</v>
      </c>
      <c r="CV337" s="12"/>
    </row>
    <row r="338" spans="1:109">
      <c r="B338" s="7" t="s">
        <v>1870</v>
      </c>
      <c r="C338" s="7" t="s">
        <v>1692</v>
      </c>
      <c r="D338" s="7" t="s">
        <v>1872</v>
      </c>
      <c r="E338" s="8">
        <v>39.99</v>
      </c>
      <c r="F338" s="8">
        <v>0.04</v>
      </c>
      <c r="G338" s="8">
        <v>0.01</v>
      </c>
      <c r="H338" s="8">
        <v>1.69</v>
      </c>
      <c r="I338" s="8">
        <v>8.02</v>
      </c>
      <c r="J338" s="8">
        <f t="shared" si="66"/>
        <v>9.5406788999999996</v>
      </c>
      <c r="K338" s="8">
        <v>0.12</v>
      </c>
      <c r="L338" s="8">
        <v>47.26</v>
      </c>
      <c r="M338" s="8">
        <v>0.12</v>
      </c>
      <c r="O338" s="8">
        <v>0.03</v>
      </c>
      <c r="P338" s="8">
        <v>0.05</v>
      </c>
      <c r="Q338" s="8">
        <v>2.11</v>
      </c>
      <c r="R338" s="8">
        <v>97.160678900000008</v>
      </c>
      <c r="S338" s="8">
        <f t="shared" si="67"/>
        <v>89.828647686139661</v>
      </c>
      <c r="T338" s="8">
        <f t="shared" si="68"/>
        <v>16.204799999999999</v>
      </c>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f t="shared" si="69"/>
        <v>1.5257353614944833</v>
      </c>
      <c r="CU338" s="12">
        <f t="shared" si="70"/>
        <v>2.8393211000000065</v>
      </c>
      <c r="CV338" s="12"/>
    </row>
    <row r="339" spans="1:109">
      <c r="B339" s="7" t="s">
        <v>1870</v>
      </c>
      <c r="C339" s="7" t="s">
        <v>1692</v>
      </c>
      <c r="D339" s="7" t="s">
        <v>1871</v>
      </c>
      <c r="E339" s="8">
        <v>45.57</v>
      </c>
      <c r="F339" s="8">
        <v>0.01</v>
      </c>
      <c r="G339" s="8">
        <v>0.85</v>
      </c>
      <c r="H339" s="8">
        <v>1.34</v>
      </c>
      <c r="I339" s="8">
        <v>4.4000000000000004</v>
      </c>
      <c r="J339" s="8">
        <f t="shared" si="66"/>
        <v>5.6057454</v>
      </c>
      <c r="K339" s="8">
        <v>0.1</v>
      </c>
      <c r="L339" s="8">
        <v>44.4</v>
      </c>
      <c r="M339" s="8">
        <v>0.44</v>
      </c>
      <c r="N339" s="8">
        <v>0.01</v>
      </c>
      <c r="O339" s="8">
        <v>0.05</v>
      </c>
      <c r="P339" s="8">
        <v>0.02</v>
      </c>
      <c r="Q339" s="8">
        <v>1.97</v>
      </c>
      <c r="R339" s="8">
        <v>97.055745399999992</v>
      </c>
      <c r="S339" s="8">
        <f t="shared" si="67"/>
        <v>93.386764309617817</v>
      </c>
      <c r="T339" s="8">
        <f t="shared" si="68"/>
        <v>0.69903058823529418</v>
      </c>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f t="shared" si="69"/>
        <v>1.2578847159721158</v>
      </c>
      <c r="CU339" s="12">
        <f t="shared" si="70"/>
        <v>2.9442546000000078</v>
      </c>
      <c r="CV339" s="12"/>
    </row>
    <row r="340" spans="1:109">
      <c r="B340" s="7" t="s">
        <v>1870</v>
      </c>
      <c r="C340" s="7" t="s">
        <v>1692</v>
      </c>
      <c r="D340" s="7" t="s">
        <v>1869</v>
      </c>
      <c r="E340" s="8">
        <v>45.55</v>
      </c>
      <c r="G340" s="8">
        <v>0.63</v>
      </c>
      <c r="H340" s="8">
        <v>0.9</v>
      </c>
      <c r="I340" s="8">
        <v>5</v>
      </c>
      <c r="J340" s="8">
        <f t="shared" si="66"/>
        <v>5.8098289999999997</v>
      </c>
      <c r="K340" s="8">
        <v>0.09</v>
      </c>
      <c r="L340" s="8">
        <v>44.09</v>
      </c>
      <c r="M340" s="8">
        <v>0.23</v>
      </c>
      <c r="O340" s="8">
        <v>0.03</v>
      </c>
      <c r="P340" s="8">
        <v>0.03</v>
      </c>
      <c r="Q340" s="8">
        <v>2.68</v>
      </c>
      <c r="R340" s="8">
        <v>96.459828999999985</v>
      </c>
      <c r="S340" s="8">
        <f t="shared" si="67"/>
        <v>93.117697555515107</v>
      </c>
      <c r="T340" s="8">
        <f t="shared" si="68"/>
        <v>0.49300317460317467</v>
      </c>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f t="shared" si="69"/>
        <v>1.2496506407605672</v>
      </c>
      <c r="CU340" s="12">
        <f t="shared" si="70"/>
        <v>3.5401709999999866</v>
      </c>
      <c r="CV340" s="12"/>
    </row>
    <row r="341" spans="1:109">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row>
    <row r="342" spans="1:109" s="12" customFormat="1">
      <c r="A342" s="7" t="s">
        <v>1868</v>
      </c>
      <c r="B342" s="7" t="s">
        <v>1491</v>
      </c>
      <c r="C342" s="7" t="s">
        <v>1692</v>
      </c>
      <c r="D342" s="7" t="s">
        <v>1833</v>
      </c>
      <c r="E342" s="8">
        <v>39.729999999999997</v>
      </c>
      <c r="F342" s="8">
        <v>0.06</v>
      </c>
      <c r="G342" s="8">
        <v>0.74</v>
      </c>
      <c r="H342" s="8"/>
      <c r="I342" s="8">
        <v>5.42</v>
      </c>
      <c r="J342" s="8">
        <v>5.42</v>
      </c>
      <c r="K342" s="8">
        <v>0.09</v>
      </c>
      <c r="L342" s="8">
        <v>44.83</v>
      </c>
      <c r="M342" s="8">
        <v>0.25</v>
      </c>
      <c r="N342" s="8">
        <v>0.02</v>
      </c>
      <c r="O342" s="8">
        <v>0.04</v>
      </c>
      <c r="P342" s="8">
        <v>0.03</v>
      </c>
      <c r="Q342" s="8">
        <v>7.63</v>
      </c>
      <c r="R342" s="8">
        <v>91.21</v>
      </c>
      <c r="S342" s="8">
        <f t="shared" ref="S342:S373" si="71">100*(L342/40.3)/((L342/40.3)+(J342/71.85))</f>
        <v>93.649412851401308</v>
      </c>
      <c r="T342" s="8">
        <f t="shared" ref="T342:T373" si="72">1.3504*M342/G342</f>
        <v>0.45621621621621622</v>
      </c>
      <c r="AP342" s="12">
        <v>2</v>
      </c>
      <c r="AQ342" s="12">
        <v>16</v>
      </c>
      <c r="AS342" s="12">
        <v>7</v>
      </c>
      <c r="AT342" s="12">
        <v>4</v>
      </c>
      <c r="BK342" s="12">
        <v>1.45</v>
      </c>
      <c r="BL342" s="12">
        <v>0.24</v>
      </c>
      <c r="CW342" s="10"/>
      <c r="CX342" s="9"/>
      <c r="CY342" s="8"/>
      <c r="CZ342" s="9"/>
      <c r="DA342" s="10"/>
      <c r="DB342" s="10"/>
      <c r="DC342" s="9"/>
      <c r="DD342" s="11"/>
      <c r="DE342" s="22">
        <f>(L342*0.60317)/(E342*0.4672)</f>
        <v>1.4567568620293143</v>
      </c>
    </row>
    <row r="343" spans="1:109" s="12" customFormat="1">
      <c r="A343" s="7"/>
      <c r="B343" s="7" t="s">
        <v>1491</v>
      </c>
      <c r="C343" s="7" t="s">
        <v>1692</v>
      </c>
      <c r="D343" s="7" t="s">
        <v>1867</v>
      </c>
      <c r="E343" s="8">
        <v>41.3</v>
      </c>
      <c r="F343" s="8">
        <v>0.05</v>
      </c>
      <c r="G343" s="8">
        <v>0.5</v>
      </c>
      <c r="H343" s="8"/>
      <c r="I343" s="8">
        <v>5.27</v>
      </c>
      <c r="J343" s="8">
        <v>5.27</v>
      </c>
      <c r="K343" s="8">
        <v>0.08</v>
      </c>
      <c r="L343" s="8">
        <v>45.05</v>
      </c>
      <c r="M343" s="8">
        <v>0.21</v>
      </c>
      <c r="N343" s="8"/>
      <c r="O343" s="8">
        <v>0.02</v>
      </c>
      <c r="P343" s="8">
        <v>0.02</v>
      </c>
      <c r="Q343" s="8"/>
      <c r="R343" s="8">
        <v>92.5</v>
      </c>
      <c r="S343" s="8">
        <f t="shared" si="71"/>
        <v>93.842643134027128</v>
      </c>
      <c r="T343" s="8">
        <f t="shared" si="72"/>
        <v>0.56716800000000001</v>
      </c>
      <c r="AF343" s="12">
        <v>1318</v>
      </c>
      <c r="AH343" s="12">
        <v>2269</v>
      </c>
      <c r="AP343" s="12">
        <v>2</v>
      </c>
      <c r="AQ343" s="12">
        <v>29</v>
      </c>
      <c r="AS343" s="12">
        <v>6</v>
      </c>
      <c r="AT343" s="12">
        <v>4</v>
      </c>
      <c r="BG343" s="12">
        <v>41</v>
      </c>
      <c r="CW343" s="10"/>
      <c r="CX343" s="9"/>
      <c r="CY343" s="8"/>
      <c r="CZ343" s="9"/>
      <c r="DA343" s="10"/>
      <c r="DB343" s="10"/>
      <c r="DC343" s="9"/>
      <c r="DD343" s="11">
        <v>0.58087263111502863</v>
      </c>
      <c r="DE343" s="22">
        <f>(L343*0.60317)/(E343*0.4672)</f>
        <v>1.4082561040581778</v>
      </c>
    </row>
    <row r="344" spans="1:109" s="12" customFormat="1">
      <c r="A344" s="7"/>
      <c r="B344" s="7" t="s">
        <v>1491</v>
      </c>
      <c r="C344" s="7" t="s">
        <v>1815</v>
      </c>
      <c r="D344" s="7" t="s">
        <v>1866</v>
      </c>
      <c r="E344" s="8">
        <v>43.25</v>
      </c>
      <c r="F344" s="8">
        <v>0.04</v>
      </c>
      <c r="G344" s="8">
        <v>1.61</v>
      </c>
      <c r="H344" s="8"/>
      <c r="I344" s="8">
        <v>6.8</v>
      </c>
      <c r="J344" s="8">
        <v>6.8</v>
      </c>
      <c r="K344" s="8">
        <v>0.11</v>
      </c>
      <c r="L344" s="8">
        <v>41.82</v>
      </c>
      <c r="M344" s="8">
        <v>1.23</v>
      </c>
      <c r="N344" s="8">
        <v>0.25</v>
      </c>
      <c r="O344" s="8">
        <v>0.22</v>
      </c>
      <c r="P344" s="8">
        <v>0.03</v>
      </c>
      <c r="Q344" s="8"/>
      <c r="R344" s="8">
        <v>95.36</v>
      </c>
      <c r="S344" s="8">
        <f t="shared" si="71"/>
        <v>91.642082013366448</v>
      </c>
      <c r="T344" s="8">
        <f t="shared" si="72"/>
        <v>1.0316720496894409</v>
      </c>
      <c r="AF344" s="12">
        <v>2699</v>
      </c>
      <c r="AH344" s="12">
        <v>2078</v>
      </c>
      <c r="AP344" s="12">
        <v>7</v>
      </c>
      <c r="AQ344" s="12">
        <v>127</v>
      </c>
      <c r="AS344" s="12">
        <v>11</v>
      </c>
      <c r="AT344" s="12">
        <v>14</v>
      </c>
      <c r="BG344" s="12">
        <v>284</v>
      </c>
      <c r="BI344" s="12">
        <v>17.7</v>
      </c>
      <c r="BK344" s="12">
        <v>7.05</v>
      </c>
      <c r="BL344" s="12">
        <v>1.05</v>
      </c>
      <c r="BM344" s="12">
        <v>0.25</v>
      </c>
      <c r="BN344" s="12">
        <v>0.7</v>
      </c>
      <c r="BP344" s="12">
        <v>0.21</v>
      </c>
      <c r="BR344" s="12">
        <v>0.08</v>
      </c>
      <c r="BT344" s="12">
        <v>0.09</v>
      </c>
      <c r="CW344" s="10"/>
      <c r="CX344" s="9"/>
      <c r="CY344" s="8"/>
      <c r="CZ344" s="9"/>
      <c r="DA344" s="10"/>
      <c r="DB344" s="10"/>
      <c r="DC344" s="9"/>
      <c r="DD344" s="11">
        <v>1.2988450433108758</v>
      </c>
      <c r="DE344" s="22">
        <f>(L344*0.60317)/(E344*0.4672)</f>
        <v>1.248345543986064</v>
      </c>
    </row>
    <row r="345" spans="1:109" s="12" customFormat="1">
      <c r="A345" s="7"/>
      <c r="B345" s="7" t="s">
        <v>1491</v>
      </c>
      <c r="C345" s="7" t="s">
        <v>1815</v>
      </c>
      <c r="D345" s="7" t="s">
        <v>1865</v>
      </c>
      <c r="E345" s="8">
        <v>44.46</v>
      </c>
      <c r="F345" s="8">
        <v>0.05</v>
      </c>
      <c r="G345" s="8">
        <v>1.9</v>
      </c>
      <c r="H345" s="8"/>
      <c r="I345" s="8">
        <v>6.13</v>
      </c>
      <c r="J345" s="8">
        <v>6.13</v>
      </c>
      <c r="K345" s="8">
        <v>0.11</v>
      </c>
      <c r="L345" s="8">
        <v>42.24</v>
      </c>
      <c r="M345" s="8">
        <v>1.07</v>
      </c>
      <c r="N345" s="8">
        <v>0.18</v>
      </c>
      <c r="O345" s="8">
        <v>0.25</v>
      </c>
      <c r="P345" s="8">
        <v>0.05</v>
      </c>
      <c r="Q345" s="8">
        <v>3.11</v>
      </c>
      <c r="R345" s="8">
        <v>96.44</v>
      </c>
      <c r="S345" s="8">
        <f t="shared" si="71"/>
        <v>92.472873869243088</v>
      </c>
      <c r="T345" s="8">
        <f t="shared" si="72"/>
        <v>0.7604884210526317</v>
      </c>
      <c r="AP345" s="12">
        <v>7</v>
      </c>
      <c r="AQ345" s="12">
        <v>135</v>
      </c>
      <c r="AS345" s="12">
        <v>12</v>
      </c>
      <c r="AT345" s="12">
        <v>21</v>
      </c>
      <c r="BI345" s="12">
        <v>15.8</v>
      </c>
      <c r="BK345" s="12">
        <v>6.37</v>
      </c>
      <c r="BL345" s="12">
        <v>0.92</v>
      </c>
      <c r="BM345" s="12">
        <v>0.23</v>
      </c>
      <c r="BN345" s="12">
        <v>0.67</v>
      </c>
      <c r="BP345" s="12">
        <v>0.3</v>
      </c>
      <c r="BR345" s="12">
        <v>0.13</v>
      </c>
      <c r="BT345" s="12">
        <v>0.12</v>
      </c>
      <c r="CW345" s="10"/>
      <c r="CX345" s="9"/>
      <c r="CY345" s="8"/>
      <c r="CZ345" s="9"/>
      <c r="DA345" s="10"/>
      <c r="DB345" s="10"/>
      <c r="DC345" s="9"/>
      <c r="DD345" s="11"/>
      <c r="DE345" s="22">
        <f>(L345*0.60317)/(E345*0.4672)</f>
        <v>1.2265672083264008</v>
      </c>
    </row>
    <row r="346" spans="1:109" s="12" customFormat="1">
      <c r="A346" s="7"/>
      <c r="B346" s="7" t="s">
        <v>1491</v>
      </c>
      <c r="C346" s="7" t="s">
        <v>1815</v>
      </c>
      <c r="D346" s="7" t="s">
        <v>1864</v>
      </c>
      <c r="E346" s="8">
        <v>44.11</v>
      </c>
      <c r="F346" s="8">
        <v>0.06</v>
      </c>
      <c r="G346" s="8">
        <v>1.32</v>
      </c>
      <c r="H346" s="8">
        <v>6.54</v>
      </c>
      <c r="I346" s="8"/>
      <c r="J346" s="8">
        <f t="shared" ref="J346:J377" si="73">H346*0.8998</f>
        <v>5.8846920000000003</v>
      </c>
      <c r="K346" s="8">
        <v>0.09</v>
      </c>
      <c r="L346" s="8">
        <v>43.52</v>
      </c>
      <c r="M346" s="8">
        <v>0.56000000000000005</v>
      </c>
      <c r="N346" s="8">
        <v>7.0000000000000007E-2</v>
      </c>
      <c r="O346" s="8">
        <v>0.38</v>
      </c>
      <c r="P346" s="8">
        <v>0.01</v>
      </c>
      <c r="Q346" s="8"/>
      <c r="R346" s="8">
        <f t="shared" ref="R346:R377" si="74">SUM(J346:P346,E346:G346)</f>
        <v>96.004692000000006</v>
      </c>
      <c r="S346" s="8">
        <f t="shared" si="71"/>
        <v>92.950401332181414</v>
      </c>
      <c r="T346" s="8">
        <f t="shared" si="72"/>
        <v>0.57289696969696979</v>
      </c>
      <c r="AD346" s="12">
        <v>5</v>
      </c>
      <c r="AE346" s="12">
        <v>30</v>
      </c>
      <c r="AF346" s="12">
        <v>2619</v>
      </c>
      <c r="AH346" s="12">
        <v>2122</v>
      </c>
      <c r="AI346" s="12">
        <v>2</v>
      </c>
      <c r="AJ346" s="12">
        <v>33</v>
      </c>
      <c r="AP346" s="12">
        <v>16</v>
      </c>
      <c r="AQ346" s="12">
        <v>43</v>
      </c>
      <c r="AR346" s="12">
        <v>3</v>
      </c>
      <c r="AS346" s="12">
        <v>8</v>
      </c>
      <c r="AT346" s="12">
        <v>6</v>
      </c>
      <c r="BG346" s="12">
        <v>102</v>
      </c>
      <c r="CW346" s="10"/>
      <c r="CX346" s="9"/>
      <c r="CY346" s="8"/>
      <c r="CZ346" s="9"/>
      <c r="DA346" s="10"/>
      <c r="DB346" s="10"/>
      <c r="DC346" s="9"/>
      <c r="DD346" s="11"/>
      <c r="DE346" s="22"/>
    </row>
    <row r="347" spans="1:109" s="27" customFormat="1">
      <c r="A347" s="19"/>
      <c r="B347" s="19" t="s">
        <v>1491</v>
      </c>
      <c r="C347" s="19" t="s">
        <v>1863</v>
      </c>
      <c r="D347" s="19" t="s">
        <v>1862</v>
      </c>
      <c r="E347" s="8">
        <v>41.98</v>
      </c>
      <c r="F347" s="8">
        <v>0.23</v>
      </c>
      <c r="G347" s="8">
        <v>3.92</v>
      </c>
      <c r="H347" s="8">
        <v>8.9700000000000006</v>
      </c>
      <c r="I347" s="8"/>
      <c r="J347" s="8">
        <f t="shared" si="73"/>
        <v>8.0712060000000001</v>
      </c>
      <c r="K347" s="8">
        <v>0.13</v>
      </c>
      <c r="L347" s="8">
        <v>37.32</v>
      </c>
      <c r="M347" s="8">
        <v>3.12</v>
      </c>
      <c r="N347" s="8">
        <v>0.35</v>
      </c>
      <c r="O347" s="8">
        <v>0.14000000000000001</v>
      </c>
      <c r="P347" s="8">
        <v>0.03</v>
      </c>
      <c r="Q347" s="8"/>
      <c r="R347" s="8">
        <f t="shared" si="74"/>
        <v>95.291206000000003</v>
      </c>
      <c r="S347" s="8">
        <f t="shared" si="71"/>
        <v>89.181882239544549</v>
      </c>
      <c r="T347" s="8">
        <f t="shared" si="72"/>
        <v>1.0748081632653061</v>
      </c>
      <c r="U347" s="12"/>
      <c r="V347" s="12"/>
      <c r="W347" s="12"/>
      <c r="X347" s="12"/>
      <c r="Y347" s="12"/>
      <c r="Z347" s="12"/>
      <c r="AA347" s="12"/>
      <c r="AB347" s="12"/>
      <c r="AC347" s="12"/>
      <c r="AD347" s="12">
        <v>16</v>
      </c>
      <c r="AE347" s="12">
        <v>84</v>
      </c>
      <c r="AF347" s="12">
        <v>2730</v>
      </c>
      <c r="AG347" s="12"/>
      <c r="AH347" s="12">
        <v>1909</v>
      </c>
      <c r="AI347" s="12">
        <v>25</v>
      </c>
      <c r="AJ347" s="12">
        <v>51</v>
      </c>
      <c r="AK347" s="12"/>
      <c r="AL347" s="12"/>
      <c r="AM347" s="12"/>
      <c r="AN347" s="12"/>
      <c r="AO347" s="12"/>
      <c r="AP347" s="12">
        <v>7</v>
      </c>
      <c r="AQ347" s="12">
        <v>42</v>
      </c>
      <c r="AR347" s="12">
        <v>5</v>
      </c>
      <c r="AS347" s="12">
        <v>18</v>
      </c>
      <c r="AT347" s="12">
        <v>3</v>
      </c>
      <c r="AU347" s="12"/>
      <c r="AV347" s="12"/>
      <c r="AW347" s="12"/>
      <c r="AX347" s="12"/>
      <c r="AY347" s="12"/>
      <c r="AZ347" s="12"/>
      <c r="BA347" s="12"/>
      <c r="BB347" s="12"/>
      <c r="BC347" s="12"/>
      <c r="BD347" s="12"/>
      <c r="BE347" s="12"/>
      <c r="BF347" s="12"/>
      <c r="BG347" s="12">
        <v>124</v>
      </c>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23"/>
      <c r="CX347" s="20"/>
      <c r="CY347" s="24"/>
      <c r="CZ347" s="20"/>
      <c r="DA347" s="23"/>
      <c r="DB347" s="23"/>
      <c r="DC347" s="20"/>
      <c r="DD347" s="25"/>
      <c r="DE347" s="26"/>
    </row>
    <row r="348" spans="1:109" s="12" customFormat="1">
      <c r="A348" s="7"/>
      <c r="B348" s="7" t="s">
        <v>1491</v>
      </c>
      <c r="C348" s="7" t="s">
        <v>1692</v>
      </c>
      <c r="D348" s="7" t="s">
        <v>1861</v>
      </c>
      <c r="E348" s="8">
        <v>45.66</v>
      </c>
      <c r="F348" s="8">
        <v>0.05</v>
      </c>
      <c r="G348" s="8">
        <v>2.37</v>
      </c>
      <c r="H348" s="8">
        <v>6.77</v>
      </c>
      <c r="I348" s="8"/>
      <c r="J348" s="8">
        <f t="shared" si="73"/>
        <v>6.0916459999999999</v>
      </c>
      <c r="K348" s="8">
        <v>0.11</v>
      </c>
      <c r="L348" s="8">
        <v>39.94</v>
      </c>
      <c r="M348" s="8">
        <v>1.47</v>
      </c>
      <c r="N348" s="8">
        <v>0.11</v>
      </c>
      <c r="O348" s="8">
        <v>0.32</v>
      </c>
      <c r="P348" s="8">
        <v>0.04</v>
      </c>
      <c r="Q348" s="8"/>
      <c r="R348" s="8">
        <f t="shared" si="74"/>
        <v>96.16164599999999</v>
      </c>
      <c r="S348" s="8">
        <f t="shared" si="71"/>
        <v>92.119455380303876</v>
      </c>
      <c r="T348" s="8">
        <f t="shared" si="72"/>
        <v>0.83758987341772151</v>
      </c>
      <c r="AD348" s="12">
        <v>9</v>
      </c>
      <c r="AE348" s="12">
        <v>41</v>
      </c>
      <c r="AF348" s="12">
        <v>3118</v>
      </c>
      <c r="AH348" s="12">
        <v>1824</v>
      </c>
      <c r="AI348" s="12">
        <v>3</v>
      </c>
      <c r="AJ348" s="12">
        <v>40</v>
      </c>
      <c r="AP348" s="12">
        <v>10</v>
      </c>
      <c r="AQ348" s="12">
        <v>95</v>
      </c>
      <c r="AR348" s="12">
        <v>3</v>
      </c>
      <c r="AS348" s="12">
        <v>15</v>
      </c>
      <c r="AT348" s="12">
        <v>11</v>
      </c>
      <c r="BG348" s="12">
        <v>172</v>
      </c>
      <c r="CW348" s="10"/>
      <c r="CX348" s="9"/>
      <c r="CY348" s="8"/>
      <c r="CZ348" s="9"/>
      <c r="DA348" s="10"/>
      <c r="DB348" s="10"/>
      <c r="DC348" s="9"/>
      <c r="DD348" s="11"/>
      <c r="DE348" s="22"/>
    </row>
    <row r="349" spans="1:109" s="12" customFormat="1">
      <c r="A349" s="7"/>
      <c r="B349" s="7" t="s">
        <v>1491</v>
      </c>
      <c r="C349" s="7" t="s">
        <v>1692</v>
      </c>
      <c r="D349" s="7" t="s">
        <v>1860</v>
      </c>
      <c r="E349" s="8">
        <v>43.9</v>
      </c>
      <c r="F349" s="8">
        <v>0.1</v>
      </c>
      <c r="G349" s="8">
        <v>1.0900000000000001</v>
      </c>
      <c r="H349" s="8">
        <v>6.71</v>
      </c>
      <c r="I349" s="8"/>
      <c r="J349" s="8">
        <f t="shared" si="73"/>
        <v>6.0376580000000004</v>
      </c>
      <c r="K349" s="8">
        <v>0.09</v>
      </c>
      <c r="L349" s="8">
        <v>43.3</v>
      </c>
      <c r="M349" s="8">
        <v>0.46</v>
      </c>
      <c r="N349" s="8">
        <v>0.02</v>
      </c>
      <c r="O349" s="8">
        <v>0.26</v>
      </c>
      <c r="P349" s="8">
        <v>0.02</v>
      </c>
      <c r="Q349" s="8"/>
      <c r="R349" s="8">
        <f t="shared" si="74"/>
        <v>95.277658000000002</v>
      </c>
      <c r="S349" s="8">
        <f t="shared" si="71"/>
        <v>92.746363677079103</v>
      </c>
      <c r="T349" s="8">
        <f t="shared" si="72"/>
        <v>0.56989357798165141</v>
      </c>
      <c r="AD349" s="12">
        <v>3</v>
      </c>
      <c r="AE349" s="12">
        <v>31</v>
      </c>
      <c r="AF349" s="12">
        <v>2426</v>
      </c>
      <c r="AH349" s="12">
        <v>2080</v>
      </c>
      <c r="AI349" s="12">
        <v>3</v>
      </c>
      <c r="AJ349" s="12">
        <v>33</v>
      </c>
      <c r="AP349" s="12">
        <v>12</v>
      </c>
      <c r="AQ349" s="12">
        <v>49</v>
      </c>
      <c r="AR349" s="12">
        <v>3</v>
      </c>
      <c r="AS349" s="12">
        <v>8</v>
      </c>
      <c r="AT349" s="12">
        <v>5</v>
      </c>
      <c r="BG349" s="12">
        <v>90</v>
      </c>
      <c r="CW349" s="10"/>
      <c r="CX349" s="9"/>
      <c r="CY349" s="8"/>
      <c r="CZ349" s="9"/>
      <c r="DA349" s="10"/>
      <c r="DB349" s="10"/>
      <c r="DC349" s="9"/>
      <c r="DD349" s="11"/>
      <c r="DE349" s="22"/>
    </row>
    <row r="350" spans="1:109" s="31" customFormat="1">
      <c r="A350" s="13"/>
      <c r="B350" s="13" t="s">
        <v>1491</v>
      </c>
      <c r="C350" s="13" t="s">
        <v>1692</v>
      </c>
      <c r="D350" s="13" t="s">
        <v>1859</v>
      </c>
      <c r="E350" s="8">
        <v>44.57</v>
      </c>
      <c r="F350" s="8">
        <v>0.13</v>
      </c>
      <c r="G350" s="8">
        <v>1.19</v>
      </c>
      <c r="H350" s="8">
        <v>6.67</v>
      </c>
      <c r="I350" s="8"/>
      <c r="J350" s="8">
        <f t="shared" si="73"/>
        <v>6.0016660000000002</v>
      </c>
      <c r="K350" s="8">
        <v>0.1</v>
      </c>
      <c r="L350" s="8">
        <v>43.19</v>
      </c>
      <c r="M350" s="8">
        <v>0.52</v>
      </c>
      <c r="N350" s="8"/>
      <c r="O350" s="8">
        <v>0.24</v>
      </c>
      <c r="P350" s="8">
        <v>0.02</v>
      </c>
      <c r="Q350" s="8"/>
      <c r="R350" s="8">
        <f t="shared" si="74"/>
        <v>95.961666000000008</v>
      </c>
      <c r="S350" s="8">
        <f t="shared" si="71"/>
        <v>92.769441651443628</v>
      </c>
      <c r="T350" s="8">
        <f t="shared" si="72"/>
        <v>0.59009075630252106</v>
      </c>
      <c r="U350" s="12"/>
      <c r="V350" s="12"/>
      <c r="W350" s="12"/>
      <c r="X350" s="12"/>
      <c r="Y350" s="12"/>
      <c r="Z350" s="12"/>
      <c r="AA350" s="12"/>
      <c r="AB350" s="12"/>
      <c r="AC350" s="12"/>
      <c r="AD350" s="12">
        <v>4</v>
      </c>
      <c r="AE350" s="12">
        <v>30</v>
      </c>
      <c r="AF350" s="12">
        <v>2566</v>
      </c>
      <c r="AG350" s="12"/>
      <c r="AH350" s="12">
        <v>2046</v>
      </c>
      <c r="AI350" s="12">
        <v>9</v>
      </c>
      <c r="AJ350" s="12">
        <v>30</v>
      </c>
      <c r="AK350" s="12"/>
      <c r="AL350" s="12"/>
      <c r="AM350" s="12"/>
      <c r="AN350" s="12"/>
      <c r="AO350" s="12"/>
      <c r="AP350" s="12">
        <v>12</v>
      </c>
      <c r="AQ350" s="12">
        <v>52</v>
      </c>
      <c r="AR350" s="12">
        <v>3</v>
      </c>
      <c r="AS350" s="12">
        <v>9</v>
      </c>
      <c r="AT350" s="12">
        <v>5</v>
      </c>
      <c r="AU350" s="12"/>
      <c r="AV350" s="12"/>
      <c r="AW350" s="12"/>
      <c r="AX350" s="12"/>
      <c r="AY350" s="12"/>
      <c r="AZ350" s="12"/>
      <c r="BA350" s="12"/>
      <c r="BB350" s="12"/>
      <c r="BC350" s="12"/>
      <c r="BD350" s="12"/>
      <c r="BE350" s="12"/>
      <c r="BF350" s="12"/>
      <c r="BG350" s="12">
        <v>72</v>
      </c>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28"/>
      <c r="CX350" s="15"/>
      <c r="CY350" s="14"/>
      <c r="CZ350" s="15"/>
      <c r="DA350" s="28"/>
      <c r="DB350" s="28"/>
      <c r="DC350" s="15"/>
      <c r="DD350" s="29"/>
      <c r="DE350" s="30"/>
    </row>
    <row r="351" spans="1:109" s="12" customFormat="1">
      <c r="A351" s="7"/>
      <c r="B351" s="7" t="s">
        <v>1491</v>
      </c>
      <c r="C351" s="7" t="s">
        <v>1692</v>
      </c>
      <c r="D351" s="7" t="s">
        <v>1858</v>
      </c>
      <c r="E351" s="8">
        <v>43.29</v>
      </c>
      <c r="F351" s="8">
        <v>0.11</v>
      </c>
      <c r="G351" s="8">
        <v>1.26</v>
      </c>
      <c r="H351" s="8">
        <v>6.56</v>
      </c>
      <c r="I351" s="8"/>
      <c r="J351" s="8">
        <f t="shared" si="73"/>
        <v>5.9026880000000004</v>
      </c>
      <c r="K351" s="8">
        <v>0.09</v>
      </c>
      <c r="L351" s="8">
        <v>42.71</v>
      </c>
      <c r="M351" s="8">
        <v>0.64</v>
      </c>
      <c r="N351" s="8"/>
      <c r="O351" s="8">
        <v>0.4</v>
      </c>
      <c r="P351" s="8">
        <v>0.04</v>
      </c>
      <c r="Q351" s="8"/>
      <c r="R351" s="8">
        <f t="shared" si="74"/>
        <v>94.442688000000004</v>
      </c>
      <c r="S351" s="8">
        <f t="shared" si="71"/>
        <v>92.805936175709164</v>
      </c>
      <c r="T351" s="8">
        <f t="shared" si="72"/>
        <v>0.68591746031746037</v>
      </c>
      <c r="AD351" s="12">
        <v>4</v>
      </c>
      <c r="AE351" s="12">
        <v>33</v>
      </c>
      <c r="AF351" s="12">
        <v>2579</v>
      </c>
      <c r="AH351" s="12">
        <v>2080</v>
      </c>
      <c r="AI351" s="12">
        <v>4</v>
      </c>
      <c r="AJ351" s="12">
        <v>33</v>
      </c>
      <c r="AP351" s="12">
        <v>8</v>
      </c>
      <c r="AQ351" s="12">
        <v>68</v>
      </c>
      <c r="AR351" s="12">
        <v>3</v>
      </c>
      <c r="AS351" s="12">
        <v>13</v>
      </c>
      <c r="AT351" s="12">
        <v>9</v>
      </c>
      <c r="BG351" s="12">
        <v>147</v>
      </c>
      <c r="CW351" s="10"/>
      <c r="CX351" s="9"/>
      <c r="CY351" s="8"/>
      <c r="CZ351" s="9"/>
      <c r="DA351" s="10"/>
      <c r="DB351" s="10"/>
      <c r="DC351" s="9"/>
      <c r="DD351" s="11"/>
      <c r="DE351" s="22"/>
    </row>
    <row r="352" spans="1:109" s="31" customFormat="1">
      <c r="A352" s="13"/>
      <c r="B352" s="13" t="s">
        <v>1491</v>
      </c>
      <c r="C352" s="13" t="s">
        <v>1692</v>
      </c>
      <c r="D352" s="13" t="s">
        <v>1857</v>
      </c>
      <c r="E352" s="8">
        <v>44.14</v>
      </c>
      <c r="F352" s="8">
        <v>0.12</v>
      </c>
      <c r="G352" s="8">
        <v>1.1299999999999999</v>
      </c>
      <c r="H352" s="8">
        <v>6.67</v>
      </c>
      <c r="I352" s="8"/>
      <c r="J352" s="8">
        <f t="shared" si="73"/>
        <v>6.0016660000000002</v>
      </c>
      <c r="K352" s="8">
        <v>0.09</v>
      </c>
      <c r="L352" s="8">
        <v>43.55</v>
      </c>
      <c r="M352" s="8">
        <v>0.42</v>
      </c>
      <c r="N352" s="8"/>
      <c r="O352" s="8">
        <v>0.36</v>
      </c>
      <c r="P352" s="8">
        <v>0.02</v>
      </c>
      <c r="Q352" s="8"/>
      <c r="R352" s="8">
        <f t="shared" si="74"/>
        <v>95.831666000000013</v>
      </c>
      <c r="S352" s="8">
        <f t="shared" si="71"/>
        <v>92.824923481330089</v>
      </c>
      <c r="T352" s="8">
        <f t="shared" si="72"/>
        <v>0.50191858407079648</v>
      </c>
      <c r="U352" s="12"/>
      <c r="V352" s="12"/>
      <c r="W352" s="12"/>
      <c r="X352" s="12"/>
      <c r="Y352" s="12"/>
      <c r="Z352" s="12"/>
      <c r="AA352" s="12"/>
      <c r="AB352" s="12"/>
      <c r="AC352" s="12"/>
      <c r="AD352" s="12">
        <v>4</v>
      </c>
      <c r="AE352" s="12">
        <v>34</v>
      </c>
      <c r="AF352" s="12">
        <v>2738</v>
      </c>
      <c r="AG352" s="12"/>
      <c r="AH352" s="12">
        <v>2010</v>
      </c>
      <c r="AI352" s="12">
        <v>7</v>
      </c>
      <c r="AJ352" s="12">
        <v>35</v>
      </c>
      <c r="AK352" s="12"/>
      <c r="AL352" s="12"/>
      <c r="AM352" s="12"/>
      <c r="AN352" s="12"/>
      <c r="AO352" s="12"/>
      <c r="AP352" s="12">
        <v>16</v>
      </c>
      <c r="AQ352" s="12">
        <v>47</v>
      </c>
      <c r="AR352" s="12">
        <v>3</v>
      </c>
      <c r="AS352" s="12">
        <v>8</v>
      </c>
      <c r="AT352" s="12">
        <v>5</v>
      </c>
      <c r="AU352" s="12"/>
      <c r="AV352" s="12"/>
      <c r="AW352" s="12"/>
      <c r="AX352" s="12"/>
      <c r="AY352" s="12"/>
      <c r="AZ352" s="12"/>
      <c r="BA352" s="12"/>
      <c r="BB352" s="12"/>
      <c r="BC352" s="12"/>
      <c r="BD352" s="12"/>
      <c r="BE352" s="12"/>
      <c r="BF352" s="12"/>
      <c r="BG352" s="12">
        <v>121</v>
      </c>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28"/>
      <c r="CX352" s="15"/>
      <c r="CY352" s="14"/>
      <c r="CZ352" s="15"/>
      <c r="DA352" s="28"/>
      <c r="DB352" s="28"/>
      <c r="DC352" s="15"/>
      <c r="DD352" s="29"/>
      <c r="DE352" s="30"/>
    </row>
    <row r="353" spans="1:109" s="12" customFormat="1">
      <c r="A353" s="7"/>
      <c r="B353" s="7" t="s">
        <v>1491</v>
      </c>
      <c r="C353" s="7" t="s">
        <v>1692</v>
      </c>
      <c r="D353" s="7" t="s">
        <v>1856</v>
      </c>
      <c r="E353" s="8">
        <v>43.21</v>
      </c>
      <c r="F353" s="8">
        <v>7.0000000000000007E-2</v>
      </c>
      <c r="G353" s="8">
        <v>0.79</v>
      </c>
      <c r="H353" s="8">
        <v>6.56</v>
      </c>
      <c r="I353" s="8"/>
      <c r="J353" s="8">
        <f t="shared" si="73"/>
        <v>5.9026880000000004</v>
      </c>
      <c r="K353" s="8">
        <v>0.08</v>
      </c>
      <c r="L353" s="8">
        <v>44.91</v>
      </c>
      <c r="M353" s="8">
        <v>0.52</v>
      </c>
      <c r="N353" s="8"/>
      <c r="O353" s="8">
        <v>0.02</v>
      </c>
      <c r="P353" s="8">
        <v>0.02</v>
      </c>
      <c r="Q353" s="8"/>
      <c r="R353" s="8">
        <f t="shared" si="74"/>
        <v>95.522688000000002</v>
      </c>
      <c r="S353" s="8">
        <f t="shared" si="71"/>
        <v>93.134154549012052</v>
      </c>
      <c r="T353" s="8">
        <f t="shared" si="72"/>
        <v>0.88887088607594944</v>
      </c>
      <c r="AD353" s="12">
        <v>3</v>
      </c>
      <c r="AE353" s="12">
        <v>23</v>
      </c>
      <c r="AF353" s="12">
        <v>2358</v>
      </c>
      <c r="AH353" s="12">
        <v>2162</v>
      </c>
      <c r="AI353" s="12">
        <v>8</v>
      </c>
      <c r="AJ353" s="12">
        <v>35</v>
      </c>
      <c r="AP353" s="12">
        <v>3</v>
      </c>
      <c r="AQ353" s="12">
        <v>38</v>
      </c>
      <c r="AR353" s="12">
        <v>3</v>
      </c>
      <c r="AS353" s="12">
        <v>8</v>
      </c>
      <c r="AT353" s="12">
        <v>4</v>
      </c>
      <c r="BG353" s="12">
        <v>35</v>
      </c>
      <c r="CW353" s="10"/>
      <c r="CX353" s="9"/>
      <c r="CY353" s="8"/>
      <c r="CZ353" s="9"/>
      <c r="DA353" s="10"/>
      <c r="DB353" s="10"/>
      <c r="DC353" s="9"/>
      <c r="DD353" s="11"/>
      <c r="DE353" s="22"/>
    </row>
    <row r="354" spans="1:109" s="12" customFormat="1">
      <c r="A354" s="7"/>
      <c r="B354" s="7" t="s">
        <v>1491</v>
      </c>
      <c r="C354" s="7" t="s">
        <v>1692</v>
      </c>
      <c r="D354" s="7" t="s">
        <v>1855</v>
      </c>
      <c r="E354" s="8">
        <v>41.8</v>
      </c>
      <c r="F354" s="8">
        <v>0.5</v>
      </c>
      <c r="G354" s="8">
        <v>0.65</v>
      </c>
      <c r="H354" s="8">
        <v>8.0399999999999991</v>
      </c>
      <c r="I354" s="8"/>
      <c r="J354" s="8">
        <f t="shared" si="73"/>
        <v>7.2343919999999997</v>
      </c>
      <c r="K354" s="8">
        <v>0.11</v>
      </c>
      <c r="L354" s="8">
        <v>44.97</v>
      </c>
      <c r="M354" s="8">
        <v>0.5</v>
      </c>
      <c r="N354" s="8">
        <v>0.09</v>
      </c>
      <c r="O354" s="8">
        <v>0.1</v>
      </c>
      <c r="P354" s="8">
        <v>0.04</v>
      </c>
      <c r="Q354" s="8">
        <v>3.79</v>
      </c>
      <c r="R354" s="8">
        <f t="shared" si="74"/>
        <v>95.994392000000005</v>
      </c>
      <c r="S354" s="8">
        <f t="shared" si="71"/>
        <v>91.723651681213781</v>
      </c>
      <c r="T354" s="8">
        <f t="shared" si="72"/>
        <v>1.0387692307692307</v>
      </c>
      <c r="AP354" s="12">
        <v>3.9</v>
      </c>
      <c r="AQ354" s="12">
        <v>33</v>
      </c>
      <c r="AS354" s="12">
        <v>7</v>
      </c>
      <c r="AT354" s="12">
        <v>4</v>
      </c>
      <c r="CW354" s="10"/>
      <c r="CX354" s="9"/>
      <c r="CY354" s="8"/>
      <c r="CZ354" s="9"/>
      <c r="DA354" s="10"/>
      <c r="DB354" s="10"/>
      <c r="DC354" s="9"/>
      <c r="DD354" s="11"/>
      <c r="DE354" s="22"/>
    </row>
    <row r="355" spans="1:109" s="12" customFormat="1">
      <c r="A355" s="7"/>
      <c r="B355" s="7" t="s">
        <v>1491</v>
      </c>
      <c r="C355" s="7" t="s">
        <v>1692</v>
      </c>
      <c r="D355" s="7" t="s">
        <v>1854</v>
      </c>
      <c r="E355" s="8">
        <v>43.79</v>
      </c>
      <c r="F355" s="8">
        <v>0.09</v>
      </c>
      <c r="G355" s="8">
        <v>1.39</v>
      </c>
      <c r="H355" s="8">
        <v>6.68</v>
      </c>
      <c r="I355" s="8"/>
      <c r="J355" s="8">
        <f t="shared" si="73"/>
        <v>6.0106640000000002</v>
      </c>
      <c r="K355" s="8">
        <v>0.1</v>
      </c>
      <c r="L355" s="8">
        <v>43.71</v>
      </c>
      <c r="M355" s="8">
        <v>0.5</v>
      </c>
      <c r="N355" s="8">
        <v>0.06</v>
      </c>
      <c r="O355" s="8">
        <v>0.28999999999999998</v>
      </c>
      <c r="P355" s="8">
        <v>0.03</v>
      </c>
      <c r="Q355" s="8">
        <v>3.63</v>
      </c>
      <c r="R355" s="8">
        <f t="shared" si="74"/>
        <v>95.970664000000014</v>
      </c>
      <c r="S355" s="8">
        <f t="shared" si="71"/>
        <v>92.83935669017842</v>
      </c>
      <c r="T355" s="8">
        <f t="shared" si="72"/>
        <v>0.48575539568345327</v>
      </c>
      <c r="AP355" s="12">
        <v>11.4</v>
      </c>
      <c r="AQ355" s="12">
        <v>46.8</v>
      </c>
      <c r="AS355" s="12">
        <v>8.6</v>
      </c>
      <c r="AT355" s="12">
        <v>6</v>
      </c>
      <c r="CW355" s="10"/>
      <c r="CX355" s="9"/>
      <c r="CY355" s="8"/>
      <c r="CZ355" s="9"/>
      <c r="DA355" s="10"/>
      <c r="DB355" s="10"/>
      <c r="DC355" s="9"/>
      <c r="DD355" s="11"/>
      <c r="DE355" s="22"/>
    </row>
    <row r="356" spans="1:109" s="12" customFormat="1">
      <c r="A356" s="7"/>
      <c r="B356" s="7" t="s">
        <v>1491</v>
      </c>
      <c r="C356" s="7" t="s">
        <v>1692</v>
      </c>
      <c r="D356" s="7" t="s">
        <v>1853</v>
      </c>
      <c r="E356" s="8">
        <v>44.5</v>
      </c>
      <c r="F356" s="8">
        <v>0.05</v>
      </c>
      <c r="G356" s="8">
        <v>0.53</v>
      </c>
      <c r="H356" s="8">
        <v>6.13</v>
      </c>
      <c r="I356" s="8"/>
      <c r="J356" s="8">
        <f t="shared" si="73"/>
        <v>5.5157740000000004</v>
      </c>
      <c r="K356" s="8">
        <v>0.09</v>
      </c>
      <c r="L356" s="8">
        <v>42.1</v>
      </c>
      <c r="M356" s="8">
        <v>0.76</v>
      </c>
      <c r="N356" s="8">
        <v>0.32</v>
      </c>
      <c r="O356" s="8">
        <v>0.04</v>
      </c>
      <c r="P356" s="8">
        <v>7.0000000000000007E-2</v>
      </c>
      <c r="Q356" s="8">
        <v>4.8499999999999996</v>
      </c>
      <c r="R356" s="8">
        <f t="shared" si="74"/>
        <v>93.975774000000001</v>
      </c>
      <c r="S356" s="8">
        <f t="shared" si="71"/>
        <v>93.15448083052884</v>
      </c>
      <c r="T356" s="8">
        <f t="shared" si="72"/>
        <v>1.9364226415094341</v>
      </c>
      <c r="AP356" s="12">
        <v>2.7</v>
      </c>
      <c r="AQ356" s="12">
        <v>45.5</v>
      </c>
      <c r="AS356" s="12">
        <v>10.6</v>
      </c>
      <c r="AT356" s="12">
        <v>6</v>
      </c>
      <c r="CW356" s="10"/>
      <c r="CX356" s="9"/>
      <c r="CY356" s="8"/>
      <c r="CZ356" s="9"/>
      <c r="DA356" s="10"/>
      <c r="DB356" s="10"/>
      <c r="DC356" s="9"/>
      <c r="DD356" s="11"/>
      <c r="DE356" s="22"/>
    </row>
    <row r="357" spans="1:109" s="31" customFormat="1">
      <c r="A357" s="13"/>
      <c r="B357" s="13" t="s">
        <v>1491</v>
      </c>
      <c r="C357" s="13" t="s">
        <v>1811</v>
      </c>
      <c r="D357" s="13" t="s">
        <v>1852</v>
      </c>
      <c r="E357" s="8">
        <v>43.73</v>
      </c>
      <c r="F357" s="8">
        <v>0.09</v>
      </c>
      <c r="G357" s="8">
        <v>0.65</v>
      </c>
      <c r="H357" s="8">
        <v>5.99</v>
      </c>
      <c r="I357" s="8"/>
      <c r="J357" s="8">
        <f t="shared" si="73"/>
        <v>5.3898020000000004</v>
      </c>
      <c r="K357" s="8">
        <v>0.1</v>
      </c>
      <c r="L357" s="8">
        <v>41.99</v>
      </c>
      <c r="M357" s="8">
        <v>0.5</v>
      </c>
      <c r="N357" s="8">
        <v>0.12</v>
      </c>
      <c r="O357" s="8">
        <v>0.28999999999999998</v>
      </c>
      <c r="P357" s="8">
        <v>0.05</v>
      </c>
      <c r="Q357" s="8">
        <v>6.63</v>
      </c>
      <c r="R357" s="8">
        <f t="shared" si="74"/>
        <v>92.909801999999999</v>
      </c>
      <c r="S357" s="8">
        <f t="shared" si="71"/>
        <v>93.283975720771593</v>
      </c>
      <c r="T357" s="8">
        <f t="shared" si="72"/>
        <v>1.0387692307692307</v>
      </c>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28"/>
      <c r="CX357" s="15"/>
      <c r="CY357" s="14"/>
      <c r="CZ357" s="15"/>
      <c r="DA357" s="28"/>
      <c r="DB357" s="28"/>
      <c r="DC357" s="15"/>
      <c r="DD357" s="29"/>
      <c r="DE357" s="30"/>
    </row>
    <row r="358" spans="1:109" s="31" customFormat="1">
      <c r="A358" s="13"/>
      <c r="B358" s="13" t="s">
        <v>1491</v>
      </c>
      <c r="C358" s="13" t="s">
        <v>1851</v>
      </c>
      <c r="D358" s="13" t="s">
        <v>1850</v>
      </c>
      <c r="E358" s="8">
        <v>42.21</v>
      </c>
      <c r="F358" s="8">
        <v>0.06</v>
      </c>
      <c r="G358" s="8">
        <v>0.1</v>
      </c>
      <c r="H358" s="8">
        <v>6.42</v>
      </c>
      <c r="I358" s="8"/>
      <c r="J358" s="8">
        <f t="shared" si="73"/>
        <v>5.7767160000000004</v>
      </c>
      <c r="K358" s="8">
        <v>0.1</v>
      </c>
      <c r="L358" s="8">
        <v>45.48</v>
      </c>
      <c r="M358" s="8">
        <v>0.31</v>
      </c>
      <c r="N358" s="8">
        <v>7.0000000000000007E-2</v>
      </c>
      <c r="O358" s="8">
        <v>0.05</v>
      </c>
      <c r="P358" s="8">
        <v>0.04</v>
      </c>
      <c r="Q358" s="8">
        <v>5.25</v>
      </c>
      <c r="R358" s="8">
        <f t="shared" si="74"/>
        <v>94.196715999999995</v>
      </c>
      <c r="S358" s="8">
        <f t="shared" si="71"/>
        <v>93.349549562143139</v>
      </c>
      <c r="T358" s="8">
        <f t="shared" si="72"/>
        <v>4.1862399999999997</v>
      </c>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28"/>
      <c r="CX358" s="15"/>
      <c r="CY358" s="14"/>
      <c r="CZ358" s="15"/>
      <c r="DA358" s="28"/>
      <c r="DB358" s="28"/>
      <c r="DC358" s="15"/>
      <c r="DD358" s="29"/>
      <c r="DE358" s="30"/>
    </row>
    <row r="359" spans="1:109" s="12" customFormat="1">
      <c r="A359" s="7"/>
      <c r="B359" s="7" t="s">
        <v>1491</v>
      </c>
      <c r="C359" s="7" t="s">
        <v>1692</v>
      </c>
      <c r="D359" s="7" t="s">
        <v>1849</v>
      </c>
      <c r="E359" s="8">
        <v>45.22</v>
      </c>
      <c r="F359" s="8">
        <v>7.0000000000000007E-2</v>
      </c>
      <c r="G359" s="8">
        <v>1.01</v>
      </c>
      <c r="H359" s="8">
        <v>5.98</v>
      </c>
      <c r="I359" s="8"/>
      <c r="J359" s="8">
        <f t="shared" si="73"/>
        <v>5.3808040000000004</v>
      </c>
      <c r="K359" s="8">
        <v>0.1</v>
      </c>
      <c r="L359" s="8">
        <v>44.38</v>
      </c>
      <c r="M359" s="8">
        <v>0.57999999999999996</v>
      </c>
      <c r="N359" s="8">
        <v>0.17</v>
      </c>
      <c r="O359" s="8">
        <v>0.23</v>
      </c>
      <c r="P359" s="8">
        <v>0.06</v>
      </c>
      <c r="Q359" s="8">
        <v>3.71</v>
      </c>
      <c r="R359" s="8">
        <f t="shared" si="74"/>
        <v>97.200803999999991</v>
      </c>
      <c r="S359" s="8">
        <f t="shared" si="71"/>
        <v>93.63255746272273</v>
      </c>
      <c r="T359" s="8">
        <f t="shared" si="72"/>
        <v>0.77547722772277217</v>
      </c>
      <c r="AP359" s="12">
        <v>8.3000000000000007</v>
      </c>
      <c r="AQ359" s="12">
        <v>54.7</v>
      </c>
      <c r="AS359" s="12">
        <v>14</v>
      </c>
      <c r="AT359" s="12">
        <v>6.8</v>
      </c>
      <c r="CW359" s="10"/>
      <c r="CX359" s="9"/>
      <c r="CY359" s="8"/>
      <c r="CZ359" s="9"/>
      <c r="DA359" s="10"/>
      <c r="DB359" s="10"/>
      <c r="DC359" s="9"/>
      <c r="DD359" s="11"/>
      <c r="DE359" s="22"/>
    </row>
    <row r="360" spans="1:109" s="12" customFormat="1">
      <c r="A360" s="7"/>
      <c r="B360" s="7" t="s">
        <v>1491</v>
      </c>
      <c r="C360" s="7" t="s">
        <v>1692</v>
      </c>
      <c r="D360" s="7" t="s">
        <v>1848</v>
      </c>
      <c r="E360" s="8">
        <v>43.25</v>
      </c>
      <c r="F360" s="8">
        <v>0.02</v>
      </c>
      <c r="G360" s="8">
        <v>1.1200000000000001</v>
      </c>
      <c r="H360" s="8">
        <v>6.37</v>
      </c>
      <c r="I360" s="8"/>
      <c r="J360" s="8">
        <f t="shared" si="73"/>
        <v>5.7317260000000001</v>
      </c>
      <c r="K360" s="8">
        <v>0.1</v>
      </c>
      <c r="L360" s="8">
        <v>42.41</v>
      </c>
      <c r="M360" s="8">
        <v>0.42</v>
      </c>
      <c r="N360" s="8">
        <v>0.02</v>
      </c>
      <c r="O360" s="8">
        <v>0.04</v>
      </c>
      <c r="P360" s="8">
        <v>0.01</v>
      </c>
      <c r="Q360" s="8">
        <v>6.15</v>
      </c>
      <c r="R360" s="8">
        <f t="shared" si="74"/>
        <v>93.12172600000001</v>
      </c>
      <c r="S360" s="8">
        <f t="shared" si="71"/>
        <v>92.953685306753172</v>
      </c>
      <c r="T360" s="8">
        <f t="shared" si="72"/>
        <v>0.50639999999999996</v>
      </c>
      <c r="AP360" s="12">
        <v>1.5</v>
      </c>
      <c r="AQ360" s="12">
        <v>19.100000000000001</v>
      </c>
      <c r="AS360" s="12">
        <v>3.3</v>
      </c>
      <c r="AT360" s="12">
        <v>2.4</v>
      </c>
      <c r="CW360" s="10"/>
      <c r="CX360" s="9"/>
      <c r="CY360" s="8"/>
      <c r="CZ360" s="9"/>
      <c r="DA360" s="10"/>
      <c r="DB360" s="10"/>
      <c r="DC360" s="9"/>
      <c r="DD360" s="11"/>
      <c r="DE360" s="22"/>
    </row>
    <row r="361" spans="1:109" s="12" customFormat="1">
      <c r="A361" s="7"/>
      <c r="B361" s="7" t="s">
        <v>1491</v>
      </c>
      <c r="C361" s="7" t="s">
        <v>1692</v>
      </c>
      <c r="D361" s="7" t="s">
        <v>1847</v>
      </c>
      <c r="E361" s="8">
        <v>44.02</v>
      </c>
      <c r="F361" s="8">
        <v>0.09</v>
      </c>
      <c r="G361" s="8">
        <v>0.81</v>
      </c>
      <c r="H361" s="8">
        <v>6.78</v>
      </c>
      <c r="I361" s="8"/>
      <c r="J361" s="8">
        <f t="shared" si="73"/>
        <v>6.1006440000000008</v>
      </c>
      <c r="K361" s="8">
        <v>0.06</v>
      </c>
      <c r="L361" s="8">
        <v>44.07</v>
      </c>
      <c r="M361" s="8">
        <v>0.53</v>
      </c>
      <c r="N361" s="8">
        <v>0.06</v>
      </c>
      <c r="O361" s="8">
        <v>0.13</v>
      </c>
      <c r="P361" s="8">
        <v>0.02</v>
      </c>
      <c r="Q361" s="8">
        <v>3.78</v>
      </c>
      <c r="R361" s="8">
        <f t="shared" si="74"/>
        <v>95.890644000000009</v>
      </c>
      <c r="S361" s="8">
        <f t="shared" si="71"/>
        <v>92.794976956882678</v>
      </c>
      <c r="T361" s="8">
        <f t="shared" si="72"/>
        <v>0.88359506172839497</v>
      </c>
      <c r="AP361" s="12">
        <v>7</v>
      </c>
      <c r="AQ361" s="12">
        <v>40</v>
      </c>
      <c r="AS361" s="12">
        <v>8.4</v>
      </c>
      <c r="AT361" s="12">
        <v>4.3</v>
      </c>
      <c r="CW361" s="10"/>
      <c r="CX361" s="9"/>
      <c r="CY361" s="8"/>
      <c r="CZ361" s="9"/>
      <c r="DA361" s="10"/>
      <c r="DB361" s="10"/>
      <c r="DC361" s="9"/>
      <c r="DD361" s="11"/>
      <c r="DE361" s="22"/>
    </row>
    <row r="362" spans="1:109" s="12" customFormat="1">
      <c r="A362" s="7"/>
      <c r="B362" s="7" t="s">
        <v>1491</v>
      </c>
      <c r="C362" s="7" t="s">
        <v>1815</v>
      </c>
      <c r="D362" s="7" t="s">
        <v>1846</v>
      </c>
      <c r="E362" s="8">
        <v>39.54</v>
      </c>
      <c r="F362" s="8">
        <v>0.1</v>
      </c>
      <c r="G362" s="8">
        <v>0.33</v>
      </c>
      <c r="H362" s="8">
        <v>6.14</v>
      </c>
      <c r="I362" s="8"/>
      <c r="J362" s="8">
        <f t="shared" si="73"/>
        <v>5.5247719999999996</v>
      </c>
      <c r="K362" s="8">
        <v>0.08</v>
      </c>
      <c r="L362" s="8">
        <v>44.1</v>
      </c>
      <c r="M362" s="8">
        <v>0.28999999999999998</v>
      </c>
      <c r="N362" s="8">
        <v>0.01</v>
      </c>
      <c r="O362" s="8">
        <v>0.11</v>
      </c>
      <c r="P362" s="8">
        <v>0.05</v>
      </c>
      <c r="Q362" s="8">
        <v>8.6</v>
      </c>
      <c r="R362" s="8">
        <f t="shared" si="74"/>
        <v>90.134771999999984</v>
      </c>
      <c r="S362" s="8">
        <f t="shared" si="71"/>
        <v>93.434591750487584</v>
      </c>
      <c r="T362" s="8">
        <f t="shared" si="72"/>
        <v>1.1867151515151513</v>
      </c>
      <c r="AP362" s="12">
        <v>4.9000000000000004</v>
      </c>
      <c r="AQ362" s="12">
        <v>37.799999999999997</v>
      </c>
      <c r="AS362" s="12">
        <v>10.199999999999999</v>
      </c>
      <c r="AT362" s="12">
        <v>6.9</v>
      </c>
      <c r="CW362" s="10"/>
      <c r="CX362" s="9"/>
      <c r="CY362" s="8"/>
      <c r="CZ362" s="9"/>
      <c r="DA362" s="10"/>
      <c r="DB362" s="10"/>
      <c r="DC362" s="9"/>
      <c r="DD362" s="11"/>
      <c r="DE362" s="22"/>
    </row>
    <row r="363" spans="1:109" s="12" customFormat="1">
      <c r="A363" s="7"/>
      <c r="B363" s="7" t="s">
        <v>1491</v>
      </c>
      <c r="C363" s="7" t="s">
        <v>1692</v>
      </c>
      <c r="D363" s="7" t="s">
        <v>1845</v>
      </c>
      <c r="E363" s="8">
        <v>39.700000000000003</v>
      </c>
      <c r="F363" s="8">
        <v>0.11</v>
      </c>
      <c r="G363" s="8">
        <v>0.99</v>
      </c>
      <c r="H363" s="8">
        <v>7.65</v>
      </c>
      <c r="I363" s="8"/>
      <c r="J363" s="8">
        <f t="shared" si="73"/>
        <v>6.8834700000000009</v>
      </c>
      <c r="K363" s="8">
        <v>0.11</v>
      </c>
      <c r="L363" s="8">
        <v>44.65</v>
      </c>
      <c r="M363" s="8">
        <v>0.78</v>
      </c>
      <c r="N363" s="8">
        <v>0.06</v>
      </c>
      <c r="O363" s="8">
        <v>0.11</v>
      </c>
      <c r="P363" s="8">
        <v>0.03</v>
      </c>
      <c r="Q363" s="8">
        <v>5.77</v>
      </c>
      <c r="R363" s="8">
        <f t="shared" si="74"/>
        <v>93.423470000000009</v>
      </c>
      <c r="S363" s="8">
        <f t="shared" si="71"/>
        <v>92.041218294831395</v>
      </c>
      <c r="T363" s="8">
        <f t="shared" si="72"/>
        <v>1.0639515151515151</v>
      </c>
      <c r="AP363" s="12">
        <v>4.5</v>
      </c>
      <c r="AQ363" s="12">
        <v>24.8</v>
      </c>
      <c r="AS363" s="12">
        <v>8.8000000000000007</v>
      </c>
      <c r="AT363" s="12">
        <v>3.2</v>
      </c>
      <c r="CW363" s="10"/>
      <c r="CX363" s="9"/>
      <c r="CY363" s="8"/>
      <c r="CZ363" s="9"/>
      <c r="DA363" s="10"/>
      <c r="DB363" s="10"/>
      <c r="DC363" s="9"/>
      <c r="DD363" s="11"/>
      <c r="DE363" s="22"/>
    </row>
    <row r="364" spans="1:109" s="12" customFormat="1">
      <c r="A364" s="7"/>
      <c r="B364" s="7" t="s">
        <v>1491</v>
      </c>
      <c r="C364" s="7" t="s">
        <v>1815</v>
      </c>
      <c r="D364" s="7" t="s">
        <v>1844</v>
      </c>
      <c r="E364" s="8">
        <v>45.65</v>
      </c>
      <c r="F364" s="8">
        <v>0.05</v>
      </c>
      <c r="G364" s="8">
        <v>2.09</v>
      </c>
      <c r="H364" s="8">
        <v>7.03</v>
      </c>
      <c r="I364" s="8"/>
      <c r="J364" s="8">
        <f t="shared" si="73"/>
        <v>6.3255940000000006</v>
      </c>
      <c r="K364" s="8">
        <v>0.12</v>
      </c>
      <c r="L364" s="8">
        <v>37.97</v>
      </c>
      <c r="M364" s="8">
        <v>1.82</v>
      </c>
      <c r="N364" s="8">
        <v>0.11</v>
      </c>
      <c r="O364" s="8">
        <v>0.12</v>
      </c>
      <c r="P364" s="8">
        <v>0.02</v>
      </c>
      <c r="Q364" s="8">
        <v>4.99</v>
      </c>
      <c r="R364" s="8">
        <f t="shared" si="74"/>
        <v>94.275593999999998</v>
      </c>
      <c r="S364" s="8">
        <f t="shared" si="71"/>
        <v>91.454381382068235</v>
      </c>
      <c r="T364" s="8">
        <f t="shared" si="72"/>
        <v>1.1759464114832539</v>
      </c>
      <c r="AP364" s="12">
        <v>4.9000000000000004</v>
      </c>
      <c r="AQ364" s="12">
        <v>98.5</v>
      </c>
      <c r="AS364" s="12">
        <v>6.9</v>
      </c>
      <c r="AT364" s="12">
        <v>8.3000000000000007</v>
      </c>
      <c r="CW364" s="10"/>
      <c r="CX364" s="9"/>
      <c r="CY364" s="8"/>
      <c r="CZ364" s="9"/>
      <c r="DA364" s="10"/>
      <c r="DB364" s="10"/>
      <c r="DC364" s="9"/>
      <c r="DD364" s="11"/>
      <c r="DE364" s="22"/>
    </row>
    <row r="365" spans="1:109" s="12" customFormat="1">
      <c r="A365" s="7"/>
      <c r="B365" s="7" t="s">
        <v>1491</v>
      </c>
      <c r="C365" s="7" t="s">
        <v>1815</v>
      </c>
      <c r="D365" s="7" t="s">
        <v>1843</v>
      </c>
      <c r="E365" s="8">
        <v>43.87</v>
      </c>
      <c r="F365" s="8">
        <v>0.02</v>
      </c>
      <c r="G365" s="8">
        <v>1.63</v>
      </c>
      <c r="H365" s="8">
        <v>7.5</v>
      </c>
      <c r="I365" s="8"/>
      <c r="J365" s="8">
        <f t="shared" si="73"/>
        <v>6.7484999999999999</v>
      </c>
      <c r="K365" s="8">
        <v>0.11</v>
      </c>
      <c r="L365" s="8">
        <v>42.89</v>
      </c>
      <c r="M365" s="8">
        <v>1</v>
      </c>
      <c r="N365" s="8">
        <v>0.06</v>
      </c>
      <c r="O365" s="8">
        <v>0.11</v>
      </c>
      <c r="P365" s="8">
        <v>0.02</v>
      </c>
      <c r="Q365" s="8">
        <v>2.97</v>
      </c>
      <c r="R365" s="8">
        <f t="shared" si="74"/>
        <v>96.458500000000001</v>
      </c>
      <c r="S365" s="8">
        <f t="shared" si="71"/>
        <v>91.890396770967229</v>
      </c>
      <c r="T365" s="8">
        <f t="shared" si="72"/>
        <v>0.82846625766871174</v>
      </c>
      <c r="AP365" s="12">
        <v>4.8</v>
      </c>
      <c r="AQ365" s="12">
        <v>36.700000000000003</v>
      </c>
      <c r="AS365" s="12">
        <v>4.0999999999999996</v>
      </c>
      <c r="AT365" s="12">
        <v>3.2</v>
      </c>
      <c r="CW365" s="10"/>
      <c r="CX365" s="9"/>
      <c r="CY365" s="8"/>
      <c r="CZ365" s="9"/>
      <c r="DA365" s="10"/>
      <c r="DB365" s="10"/>
      <c r="DC365" s="9"/>
      <c r="DD365" s="11"/>
      <c r="DE365" s="22"/>
    </row>
    <row r="366" spans="1:109" s="12" customFormat="1">
      <c r="A366" s="7"/>
      <c r="B366" s="7" t="s">
        <v>1491</v>
      </c>
      <c r="C366" s="7" t="s">
        <v>1692</v>
      </c>
      <c r="D366" s="7" t="s">
        <v>1842</v>
      </c>
      <c r="E366" s="8">
        <v>42.56</v>
      </c>
      <c r="F366" s="8">
        <v>0.03</v>
      </c>
      <c r="G366" s="8">
        <v>0.69</v>
      </c>
      <c r="H366" s="8">
        <v>6.32</v>
      </c>
      <c r="I366" s="8"/>
      <c r="J366" s="8">
        <f t="shared" si="73"/>
        <v>5.6867360000000007</v>
      </c>
      <c r="K366" s="8">
        <v>0.1</v>
      </c>
      <c r="L366" s="8">
        <v>43.65</v>
      </c>
      <c r="M366" s="8">
        <v>0.32</v>
      </c>
      <c r="N366" s="8">
        <v>0.05</v>
      </c>
      <c r="O366" s="8">
        <v>0.13</v>
      </c>
      <c r="P366" s="8">
        <v>0.02</v>
      </c>
      <c r="Q366" s="8">
        <v>5.45</v>
      </c>
      <c r="R366" s="8">
        <f t="shared" si="74"/>
        <v>93.236736000000008</v>
      </c>
      <c r="S366" s="8">
        <f t="shared" si="71"/>
        <v>93.190302586494155</v>
      </c>
      <c r="T366" s="8">
        <f t="shared" si="72"/>
        <v>0.62627246376811596</v>
      </c>
      <c r="AP366" s="12">
        <v>5.4</v>
      </c>
      <c r="AQ366" s="12">
        <v>53</v>
      </c>
      <c r="AS366" s="12">
        <v>5.3</v>
      </c>
      <c r="AT366" s="12">
        <v>4</v>
      </c>
      <c r="CW366" s="10"/>
      <c r="CX366" s="9"/>
      <c r="CY366" s="8"/>
      <c r="CZ366" s="9"/>
      <c r="DA366" s="10"/>
      <c r="DB366" s="10"/>
      <c r="DC366" s="9"/>
      <c r="DD366" s="11"/>
      <c r="DE366" s="22"/>
    </row>
    <row r="367" spans="1:109" s="12" customFormat="1">
      <c r="A367" s="7"/>
      <c r="B367" s="7" t="s">
        <v>1491</v>
      </c>
      <c r="C367" s="7" t="s">
        <v>1692</v>
      </c>
      <c r="D367" s="7" t="s">
        <v>1841</v>
      </c>
      <c r="E367" s="8">
        <v>44.85</v>
      </c>
      <c r="F367" s="8">
        <v>0.01</v>
      </c>
      <c r="G367" s="8">
        <v>1.47</v>
      </c>
      <c r="H367" s="8">
        <v>6.39</v>
      </c>
      <c r="I367" s="8"/>
      <c r="J367" s="8">
        <f t="shared" si="73"/>
        <v>5.7497220000000002</v>
      </c>
      <c r="K367" s="8">
        <v>0.1</v>
      </c>
      <c r="L367" s="8">
        <v>41.6</v>
      </c>
      <c r="M367" s="8">
        <v>0.65</v>
      </c>
      <c r="N367" s="8">
        <v>0.02</v>
      </c>
      <c r="O367" s="8">
        <v>0.02</v>
      </c>
      <c r="P367" s="8">
        <v>0.01</v>
      </c>
      <c r="Q367" s="8">
        <v>5.36</v>
      </c>
      <c r="R367" s="8">
        <f t="shared" si="74"/>
        <v>94.47972200000001</v>
      </c>
      <c r="S367" s="8">
        <f t="shared" si="71"/>
        <v>92.805424851016724</v>
      </c>
      <c r="T367" s="8">
        <f t="shared" si="72"/>
        <v>0.59711564625850344</v>
      </c>
      <c r="AQ367" s="12">
        <v>11</v>
      </c>
      <c r="AS367" s="12">
        <v>3.2</v>
      </c>
      <c r="AT367" s="12">
        <v>2.7</v>
      </c>
      <c r="CW367" s="10"/>
      <c r="CX367" s="9"/>
      <c r="CY367" s="8"/>
      <c r="CZ367" s="9"/>
      <c r="DA367" s="10"/>
      <c r="DB367" s="10"/>
      <c r="DC367" s="9"/>
      <c r="DD367" s="11"/>
      <c r="DE367" s="22"/>
    </row>
    <row r="368" spans="1:109" s="12" customFormat="1">
      <c r="A368" s="7"/>
      <c r="B368" s="7" t="s">
        <v>1491</v>
      </c>
      <c r="C368" s="7" t="s">
        <v>1815</v>
      </c>
      <c r="D368" s="7" t="s">
        <v>1840</v>
      </c>
      <c r="E368" s="8">
        <v>43.25</v>
      </c>
      <c r="F368" s="8">
        <v>0.08</v>
      </c>
      <c r="G368" s="8">
        <v>1.71</v>
      </c>
      <c r="H368" s="8">
        <v>7.42</v>
      </c>
      <c r="I368" s="8"/>
      <c r="J368" s="8">
        <f t="shared" si="73"/>
        <v>6.6765160000000003</v>
      </c>
      <c r="K368" s="8">
        <v>0.12</v>
      </c>
      <c r="L368" s="8">
        <v>41.15</v>
      </c>
      <c r="M368" s="8">
        <v>0.85</v>
      </c>
      <c r="N368" s="8">
        <v>7.0000000000000007E-2</v>
      </c>
      <c r="O368" s="8">
        <v>0.24</v>
      </c>
      <c r="P368" s="8">
        <v>0.02</v>
      </c>
      <c r="Q368" s="8">
        <v>4.91</v>
      </c>
      <c r="R368" s="8">
        <f t="shared" si="74"/>
        <v>94.166516000000001</v>
      </c>
      <c r="S368" s="8">
        <f t="shared" si="71"/>
        <v>91.658730272289674</v>
      </c>
      <c r="T368" s="8">
        <f t="shared" si="72"/>
        <v>0.6712514619883041</v>
      </c>
      <c r="AP368" s="12">
        <v>10.4</v>
      </c>
      <c r="AQ368" s="12">
        <v>42.8</v>
      </c>
      <c r="AS368" s="12">
        <v>8.8000000000000007</v>
      </c>
      <c r="AT368" s="12">
        <v>6.5</v>
      </c>
      <c r="CW368" s="10"/>
      <c r="CX368" s="9"/>
      <c r="CY368" s="8"/>
      <c r="CZ368" s="9"/>
      <c r="DA368" s="10"/>
      <c r="DB368" s="10"/>
      <c r="DC368" s="9"/>
      <c r="DD368" s="11"/>
      <c r="DE368" s="22"/>
    </row>
    <row r="369" spans="1:109" s="12" customFormat="1">
      <c r="A369" s="7"/>
      <c r="B369" s="7" t="s">
        <v>1491</v>
      </c>
      <c r="C369" s="7" t="s">
        <v>1692</v>
      </c>
      <c r="D369" s="7" t="s">
        <v>1839</v>
      </c>
      <c r="E369" s="8">
        <v>41.06</v>
      </c>
      <c r="F369" s="8">
        <v>0.03</v>
      </c>
      <c r="G369" s="8">
        <v>0.49</v>
      </c>
      <c r="H369" s="8">
        <v>6.63</v>
      </c>
      <c r="I369" s="8"/>
      <c r="J369" s="8">
        <f t="shared" si="73"/>
        <v>5.9656739999999999</v>
      </c>
      <c r="K369" s="8">
        <v>0.09</v>
      </c>
      <c r="L369" s="8">
        <v>44.78</v>
      </c>
      <c r="M369" s="8">
        <v>0.21</v>
      </c>
      <c r="N369" s="8">
        <v>0.03</v>
      </c>
      <c r="O369" s="8">
        <v>0.1</v>
      </c>
      <c r="P369" s="8">
        <v>0.02</v>
      </c>
      <c r="Q369" s="8">
        <v>5.43</v>
      </c>
      <c r="R369" s="8">
        <f t="shared" si="74"/>
        <v>92.775673999999995</v>
      </c>
      <c r="S369" s="8">
        <f t="shared" si="71"/>
        <v>93.04724061452977</v>
      </c>
      <c r="T369" s="8">
        <f t="shared" si="72"/>
        <v>0.57874285714285711</v>
      </c>
      <c r="AP369" s="12">
        <v>3.4</v>
      </c>
      <c r="AQ369" s="12">
        <v>30</v>
      </c>
      <c r="AS369" s="12">
        <v>5</v>
      </c>
      <c r="AT369" s="12">
        <v>4.5999999999999996</v>
      </c>
      <c r="CW369" s="10"/>
      <c r="CX369" s="9"/>
      <c r="CY369" s="8"/>
      <c r="CZ369" s="9"/>
      <c r="DA369" s="10"/>
      <c r="DB369" s="10"/>
      <c r="DC369" s="9"/>
      <c r="DD369" s="11"/>
      <c r="DE369" s="22"/>
    </row>
    <row r="370" spans="1:109" s="12" customFormat="1">
      <c r="A370" s="7"/>
      <c r="B370" s="7" t="s">
        <v>1491</v>
      </c>
      <c r="C370" s="7" t="s">
        <v>1692</v>
      </c>
      <c r="D370" s="7" t="s">
        <v>1838</v>
      </c>
      <c r="E370" s="8">
        <v>39.56</v>
      </c>
      <c r="F370" s="8">
        <v>0.05</v>
      </c>
      <c r="G370" s="8">
        <v>0.61</v>
      </c>
      <c r="H370" s="8">
        <v>6.72</v>
      </c>
      <c r="I370" s="8"/>
      <c r="J370" s="8">
        <f t="shared" si="73"/>
        <v>6.0466560000000005</v>
      </c>
      <c r="K370" s="8">
        <v>0.1</v>
      </c>
      <c r="L370" s="8">
        <v>44.47</v>
      </c>
      <c r="M370" s="8">
        <v>0.22</v>
      </c>
      <c r="N370" s="8">
        <v>0.12</v>
      </c>
      <c r="O370" s="8">
        <v>7.0000000000000007E-2</v>
      </c>
      <c r="P370" s="8">
        <v>0.01</v>
      </c>
      <c r="Q370" s="8">
        <v>6.69</v>
      </c>
      <c r="R370" s="8">
        <f t="shared" si="74"/>
        <v>91.256655999999992</v>
      </c>
      <c r="S370" s="8">
        <f t="shared" si="71"/>
        <v>92.913902745086062</v>
      </c>
      <c r="T370" s="8">
        <f t="shared" si="72"/>
        <v>0.48702950819672136</v>
      </c>
      <c r="AP370" s="12">
        <v>3.2</v>
      </c>
      <c r="AQ370" s="12">
        <v>21.1</v>
      </c>
      <c r="AS370" s="12">
        <v>5.3</v>
      </c>
      <c r="AT370" s="12">
        <v>2.9</v>
      </c>
      <c r="CW370" s="10"/>
      <c r="CX370" s="9"/>
      <c r="CY370" s="8"/>
      <c r="CZ370" s="9"/>
      <c r="DA370" s="10"/>
      <c r="DB370" s="10"/>
      <c r="DC370" s="9"/>
      <c r="DD370" s="11"/>
      <c r="DE370" s="22"/>
    </row>
    <row r="371" spans="1:109" s="12" customFormat="1">
      <c r="A371" s="7"/>
      <c r="B371" s="7" t="s">
        <v>1491</v>
      </c>
      <c r="C371" s="7" t="s">
        <v>1692</v>
      </c>
      <c r="D371" s="7" t="s">
        <v>1837</v>
      </c>
      <c r="E371" s="8">
        <v>43.32</v>
      </c>
      <c r="F371" s="8">
        <v>0.21</v>
      </c>
      <c r="G371" s="8">
        <v>3.57</v>
      </c>
      <c r="H371" s="8">
        <v>9.15</v>
      </c>
      <c r="I371" s="8"/>
      <c r="J371" s="8">
        <f t="shared" si="73"/>
        <v>8.2331700000000012</v>
      </c>
      <c r="K371" s="8">
        <v>0.14000000000000001</v>
      </c>
      <c r="L371" s="8">
        <v>37.450000000000003</v>
      </c>
      <c r="M371" s="8">
        <v>3.05</v>
      </c>
      <c r="N371" s="8">
        <v>0.21</v>
      </c>
      <c r="O371" s="8">
        <v>0.18</v>
      </c>
      <c r="P371" s="8">
        <v>0.03</v>
      </c>
      <c r="Q371" s="8">
        <v>2.5099999999999998</v>
      </c>
      <c r="R371" s="8">
        <f t="shared" si="74"/>
        <v>96.393169999999984</v>
      </c>
      <c r="S371" s="8">
        <f t="shared" si="71"/>
        <v>89.022727827889796</v>
      </c>
      <c r="T371" s="8">
        <f t="shared" si="72"/>
        <v>1.1537030812324929</v>
      </c>
      <c r="AP371" s="12">
        <v>6.3</v>
      </c>
      <c r="AQ371" s="12">
        <v>35.9</v>
      </c>
      <c r="AS371" s="12">
        <v>12.7</v>
      </c>
      <c r="AT371" s="12">
        <v>2</v>
      </c>
      <c r="CW371" s="10"/>
      <c r="CX371" s="9"/>
      <c r="CY371" s="8"/>
      <c r="CZ371" s="9"/>
      <c r="DA371" s="10"/>
      <c r="DB371" s="10"/>
      <c r="DC371" s="9"/>
      <c r="DD371" s="11"/>
      <c r="DE371" s="22"/>
    </row>
    <row r="372" spans="1:109" s="12" customFormat="1">
      <c r="A372" s="7"/>
      <c r="B372" s="7" t="s">
        <v>1491</v>
      </c>
      <c r="C372" s="7" t="s">
        <v>1692</v>
      </c>
      <c r="D372" s="7" t="s">
        <v>1836</v>
      </c>
      <c r="E372" s="8">
        <v>39.299999999999997</v>
      </c>
      <c r="F372" s="8">
        <v>0.11</v>
      </c>
      <c r="G372" s="8">
        <v>1.5</v>
      </c>
      <c r="H372" s="8">
        <v>7.82</v>
      </c>
      <c r="I372" s="8"/>
      <c r="J372" s="8">
        <f t="shared" si="73"/>
        <v>7.036436000000001</v>
      </c>
      <c r="K372" s="8">
        <v>0.12</v>
      </c>
      <c r="L372" s="8">
        <v>38.619999999999997</v>
      </c>
      <c r="M372" s="8">
        <v>1.71</v>
      </c>
      <c r="N372" s="8">
        <v>0.03</v>
      </c>
      <c r="O372" s="8">
        <v>0.2</v>
      </c>
      <c r="P372" s="8">
        <v>0.08</v>
      </c>
      <c r="Q372" s="8">
        <v>8.1999999999999993</v>
      </c>
      <c r="R372" s="8">
        <f t="shared" si="74"/>
        <v>88.706435999999997</v>
      </c>
      <c r="S372" s="8">
        <f t="shared" si="71"/>
        <v>90.728258381534815</v>
      </c>
      <c r="T372" s="8">
        <f t="shared" si="72"/>
        <v>1.5394560000000002</v>
      </c>
      <c r="AP372" s="12">
        <v>3.2</v>
      </c>
      <c r="AQ372" s="12">
        <v>35.200000000000003</v>
      </c>
      <c r="AS372" s="12">
        <v>9.3000000000000007</v>
      </c>
      <c r="AT372" s="12">
        <v>5.9</v>
      </c>
      <c r="CW372" s="10"/>
      <c r="CX372" s="9"/>
      <c r="CY372" s="8"/>
      <c r="CZ372" s="9"/>
      <c r="DA372" s="10"/>
      <c r="DB372" s="10"/>
      <c r="DC372" s="9"/>
      <c r="DD372" s="11"/>
      <c r="DE372" s="22"/>
    </row>
    <row r="373" spans="1:109" s="12" customFormat="1">
      <c r="A373" s="7"/>
      <c r="B373" s="7" t="s">
        <v>1491</v>
      </c>
      <c r="C373" s="7" t="s">
        <v>1692</v>
      </c>
      <c r="D373" s="7" t="s">
        <v>1835</v>
      </c>
      <c r="E373" s="8">
        <v>42.92</v>
      </c>
      <c r="F373" s="8">
        <v>0.28000000000000003</v>
      </c>
      <c r="G373" s="8">
        <v>1.41</v>
      </c>
      <c r="H373" s="8">
        <v>6.76</v>
      </c>
      <c r="I373" s="8"/>
      <c r="J373" s="8">
        <f t="shared" si="73"/>
        <v>6.0826479999999998</v>
      </c>
      <c r="K373" s="8">
        <v>0.1</v>
      </c>
      <c r="L373" s="8">
        <v>40.81</v>
      </c>
      <c r="M373" s="8">
        <v>0.54</v>
      </c>
      <c r="N373" s="8">
        <v>0.06</v>
      </c>
      <c r="O373" s="8">
        <v>0.79</v>
      </c>
      <c r="P373" s="8">
        <v>0.04</v>
      </c>
      <c r="Q373" s="8">
        <v>5.45</v>
      </c>
      <c r="R373" s="8">
        <f t="shared" si="74"/>
        <v>93.032647999999995</v>
      </c>
      <c r="S373" s="8">
        <f t="shared" si="71"/>
        <v>92.285007380127908</v>
      </c>
      <c r="T373" s="8">
        <f t="shared" si="72"/>
        <v>0.51717446808510648</v>
      </c>
      <c r="AP373" s="12">
        <v>38</v>
      </c>
      <c r="AQ373" s="12">
        <v>51</v>
      </c>
      <c r="AS373" s="12">
        <v>12.7</v>
      </c>
      <c r="AT373" s="12">
        <v>10.199999999999999</v>
      </c>
      <c r="CW373" s="10"/>
      <c r="CX373" s="9"/>
      <c r="CY373" s="8"/>
      <c r="CZ373" s="9"/>
      <c r="DA373" s="10"/>
      <c r="DB373" s="10"/>
      <c r="DC373" s="9"/>
      <c r="DD373" s="11"/>
      <c r="DE373" s="22"/>
    </row>
    <row r="374" spans="1:109" s="12" customFormat="1">
      <c r="A374" s="7"/>
      <c r="B374" s="7" t="s">
        <v>1491</v>
      </c>
      <c r="C374" s="7" t="s">
        <v>1692</v>
      </c>
      <c r="D374" s="7" t="s">
        <v>1834</v>
      </c>
      <c r="E374" s="8">
        <v>44.91</v>
      </c>
      <c r="F374" s="8">
        <v>0.05</v>
      </c>
      <c r="G374" s="8">
        <v>0.88</v>
      </c>
      <c r="H374" s="8">
        <v>6.5</v>
      </c>
      <c r="I374" s="8"/>
      <c r="J374" s="8">
        <f t="shared" si="73"/>
        <v>5.8487</v>
      </c>
      <c r="K374" s="8">
        <v>0.11</v>
      </c>
      <c r="L374" s="8">
        <v>42.24</v>
      </c>
      <c r="M374" s="8">
        <v>0.93</v>
      </c>
      <c r="N374" s="8">
        <v>7.0000000000000007E-2</v>
      </c>
      <c r="O374" s="8">
        <v>0.17</v>
      </c>
      <c r="P374" s="8">
        <v>0.03</v>
      </c>
      <c r="Q374" s="8">
        <v>5.22</v>
      </c>
      <c r="R374" s="8">
        <f t="shared" si="74"/>
        <v>95.238699999999994</v>
      </c>
      <c r="S374" s="8">
        <f t="shared" ref="S374:S405" si="75">100*(L374/40.3)/((L374/40.3)+(J374/71.85))</f>
        <v>92.793394147831819</v>
      </c>
      <c r="T374" s="8">
        <f t="shared" ref="T374:T405" si="76">1.3504*M374/G374</f>
        <v>1.4271272727272728</v>
      </c>
      <c r="AP374" s="12">
        <v>9</v>
      </c>
      <c r="AQ374" s="12">
        <v>84</v>
      </c>
      <c r="AS374" s="12">
        <v>13.2</v>
      </c>
      <c r="AT374" s="12">
        <v>8.6</v>
      </c>
      <c r="CW374" s="10"/>
      <c r="CX374" s="9"/>
      <c r="CY374" s="8"/>
      <c r="CZ374" s="9"/>
      <c r="DA374" s="10"/>
      <c r="DB374" s="10"/>
      <c r="DC374" s="9"/>
      <c r="DD374" s="11"/>
      <c r="DE374" s="22"/>
    </row>
    <row r="375" spans="1:109" s="12" customFormat="1">
      <c r="A375" s="7"/>
      <c r="B375" s="7" t="s">
        <v>1491</v>
      </c>
      <c r="C375" s="7" t="s">
        <v>1692</v>
      </c>
      <c r="D375" s="7" t="s">
        <v>1833</v>
      </c>
      <c r="E375" s="8">
        <v>39.729999999999997</v>
      </c>
      <c r="F375" s="8">
        <v>0.06</v>
      </c>
      <c r="G375" s="8">
        <v>0.74</v>
      </c>
      <c r="H375" s="8">
        <v>6.02</v>
      </c>
      <c r="I375" s="8"/>
      <c r="J375" s="8">
        <f t="shared" si="73"/>
        <v>5.4167959999999997</v>
      </c>
      <c r="K375" s="8">
        <v>0.09</v>
      </c>
      <c r="L375" s="8">
        <v>44.83</v>
      </c>
      <c r="M375" s="8">
        <v>0.25</v>
      </c>
      <c r="N375" s="8">
        <v>0.02</v>
      </c>
      <c r="O375" s="8">
        <v>0.04</v>
      </c>
      <c r="P375" s="8">
        <v>0.03</v>
      </c>
      <c r="Q375" s="8">
        <v>7.63</v>
      </c>
      <c r="R375" s="8">
        <f t="shared" si="74"/>
        <v>91.206795999999997</v>
      </c>
      <c r="S375" s="8">
        <f t="shared" si="75"/>
        <v>93.652928686230538</v>
      </c>
      <c r="T375" s="8">
        <f t="shared" si="76"/>
        <v>0.45621621621621622</v>
      </c>
      <c r="AP375" s="12">
        <v>2</v>
      </c>
      <c r="AQ375" s="12">
        <v>15.6</v>
      </c>
      <c r="AS375" s="12">
        <v>7</v>
      </c>
      <c r="AT375" s="12">
        <v>4</v>
      </c>
      <c r="CW375" s="10"/>
      <c r="CX375" s="9"/>
      <c r="CY375" s="8"/>
      <c r="CZ375" s="9"/>
      <c r="DA375" s="10"/>
      <c r="DB375" s="10"/>
      <c r="DC375" s="9"/>
      <c r="DD375" s="11"/>
      <c r="DE375" s="22"/>
    </row>
    <row r="376" spans="1:109" s="12" customFormat="1">
      <c r="A376" s="7"/>
      <c r="B376" s="7" t="s">
        <v>1491</v>
      </c>
      <c r="C376" s="7" t="s">
        <v>1692</v>
      </c>
      <c r="D376" s="7" t="s">
        <v>1832</v>
      </c>
      <c r="E376" s="8">
        <v>41</v>
      </c>
      <c r="F376" s="8">
        <v>0.09</v>
      </c>
      <c r="G376" s="8">
        <v>0.56000000000000005</v>
      </c>
      <c r="H376" s="8">
        <v>6.79</v>
      </c>
      <c r="I376" s="8"/>
      <c r="J376" s="8">
        <f t="shared" si="73"/>
        <v>6.109642</v>
      </c>
      <c r="K376" s="8">
        <v>0.09</v>
      </c>
      <c r="L376" s="8">
        <v>41.93</v>
      </c>
      <c r="M376" s="8">
        <v>0.68</v>
      </c>
      <c r="N376" s="8">
        <v>0.03</v>
      </c>
      <c r="O376" s="8">
        <v>0.09</v>
      </c>
      <c r="P376" s="8">
        <v>0.05</v>
      </c>
      <c r="Q376" s="8">
        <v>8.01</v>
      </c>
      <c r="R376" s="8">
        <f t="shared" si="74"/>
        <v>90.629642000000004</v>
      </c>
      <c r="S376" s="8">
        <f t="shared" si="75"/>
        <v>92.444708392496381</v>
      </c>
      <c r="T376" s="8">
        <f t="shared" si="76"/>
        <v>1.6397714285714287</v>
      </c>
      <c r="AP376" s="12">
        <v>4.9000000000000004</v>
      </c>
      <c r="AQ376" s="12">
        <v>33.4</v>
      </c>
      <c r="AS376" s="12">
        <v>9</v>
      </c>
      <c r="AT376" s="12">
        <v>5</v>
      </c>
      <c r="CW376" s="10"/>
      <c r="CX376" s="9"/>
      <c r="CY376" s="8"/>
      <c r="CZ376" s="9"/>
      <c r="DA376" s="10"/>
      <c r="DB376" s="10"/>
      <c r="DC376" s="9"/>
      <c r="DD376" s="11"/>
      <c r="DE376" s="22"/>
    </row>
    <row r="377" spans="1:109" s="12" customFormat="1">
      <c r="A377" s="7"/>
      <c r="B377" s="7" t="s">
        <v>1491</v>
      </c>
      <c r="C377" s="7" t="s">
        <v>1815</v>
      </c>
      <c r="D377" s="7" t="s">
        <v>1831</v>
      </c>
      <c r="E377" s="8">
        <v>44.22</v>
      </c>
      <c r="F377" s="8">
        <v>0.08</v>
      </c>
      <c r="G377" s="8">
        <v>2.66</v>
      </c>
      <c r="H377" s="8">
        <v>7.4</v>
      </c>
      <c r="I377" s="8"/>
      <c r="J377" s="8">
        <f t="shared" si="73"/>
        <v>6.6585200000000002</v>
      </c>
      <c r="K377" s="8">
        <v>0.12</v>
      </c>
      <c r="L377" s="8">
        <v>37.72</v>
      </c>
      <c r="M377" s="8">
        <v>1.72</v>
      </c>
      <c r="N377" s="8">
        <v>0.17</v>
      </c>
      <c r="O377" s="8">
        <v>0.34</v>
      </c>
      <c r="P377" s="8">
        <v>0.09</v>
      </c>
      <c r="Q377" s="8">
        <v>5.13</v>
      </c>
      <c r="R377" s="8">
        <f t="shared" si="74"/>
        <v>93.77852</v>
      </c>
      <c r="S377" s="8">
        <f t="shared" si="75"/>
        <v>90.990883931363669</v>
      </c>
      <c r="T377" s="8">
        <f t="shared" si="76"/>
        <v>0.87319097744360896</v>
      </c>
      <c r="AP377" s="12">
        <v>12</v>
      </c>
      <c r="AQ377" s="12">
        <v>177</v>
      </c>
      <c r="AS377" s="12">
        <v>12</v>
      </c>
      <c r="AT377" s="12">
        <v>11</v>
      </c>
      <c r="CW377" s="10"/>
      <c r="CX377" s="9"/>
      <c r="CY377" s="8"/>
      <c r="CZ377" s="9"/>
      <c r="DA377" s="10"/>
      <c r="DB377" s="10"/>
      <c r="DC377" s="9"/>
      <c r="DD377" s="11"/>
      <c r="DE377" s="22"/>
    </row>
    <row r="378" spans="1:109" s="12" customFormat="1">
      <c r="A378" s="7"/>
      <c r="B378" s="7" t="s">
        <v>1491</v>
      </c>
      <c r="C378" s="7" t="s">
        <v>1692</v>
      </c>
      <c r="D378" s="7" t="s">
        <v>1830</v>
      </c>
      <c r="E378" s="8">
        <v>44.25</v>
      </c>
      <c r="F378" s="8">
        <v>0.09</v>
      </c>
      <c r="G378" s="8">
        <v>1.84</v>
      </c>
      <c r="H378" s="8">
        <v>7.25</v>
      </c>
      <c r="I378" s="8"/>
      <c r="J378" s="8">
        <f t="shared" ref="J378:J409" si="77">H378*0.8998</f>
        <v>6.5235500000000002</v>
      </c>
      <c r="K378" s="8">
        <v>0.12</v>
      </c>
      <c r="L378" s="8">
        <v>38.31</v>
      </c>
      <c r="M378" s="8">
        <v>2</v>
      </c>
      <c r="N378" s="8">
        <v>0.8</v>
      </c>
      <c r="O378" s="8">
        <v>0.8</v>
      </c>
      <c r="P378" s="8">
        <v>0.06</v>
      </c>
      <c r="Q378" s="8">
        <v>4.3099999999999996</v>
      </c>
      <c r="R378" s="8">
        <f t="shared" ref="R378:R409" si="78">SUM(J378:P378,E378:G378)</f>
        <v>94.79355000000001</v>
      </c>
      <c r="S378" s="8">
        <f t="shared" si="75"/>
        <v>91.281662846101867</v>
      </c>
      <c r="T378" s="8">
        <f t="shared" si="76"/>
        <v>1.4678260869565216</v>
      </c>
      <c r="AP378" s="12">
        <v>19</v>
      </c>
      <c r="AQ378" s="12">
        <v>266</v>
      </c>
      <c r="AS378" s="12">
        <v>43</v>
      </c>
      <c r="AT378" s="12">
        <v>40</v>
      </c>
      <c r="CW378" s="10"/>
      <c r="CX378" s="9"/>
      <c r="CY378" s="8"/>
      <c r="CZ378" s="9"/>
      <c r="DA378" s="10"/>
      <c r="DB378" s="10"/>
      <c r="DC378" s="9"/>
      <c r="DD378" s="11"/>
      <c r="DE378" s="22"/>
    </row>
    <row r="379" spans="1:109" s="12" customFormat="1">
      <c r="A379" s="7"/>
      <c r="B379" s="7" t="s">
        <v>1491</v>
      </c>
      <c r="C379" s="7" t="s">
        <v>1692</v>
      </c>
      <c r="D379" s="7" t="s">
        <v>1829</v>
      </c>
      <c r="E379" s="8">
        <v>43.27</v>
      </c>
      <c r="F379" s="8">
        <v>7.0000000000000007E-2</v>
      </c>
      <c r="G379" s="8">
        <v>2.16</v>
      </c>
      <c r="H379" s="8">
        <v>6.9</v>
      </c>
      <c r="I379" s="8"/>
      <c r="J379" s="8">
        <f t="shared" si="77"/>
        <v>6.2086200000000007</v>
      </c>
      <c r="K379" s="8">
        <v>0.12</v>
      </c>
      <c r="L379" s="8">
        <v>39.090000000000003</v>
      </c>
      <c r="M379" s="8">
        <v>2.04</v>
      </c>
      <c r="N379" s="8">
        <v>0.08</v>
      </c>
      <c r="O379" s="8">
        <v>0.09</v>
      </c>
      <c r="P379" s="8">
        <v>0.02</v>
      </c>
      <c r="Q379" s="8">
        <v>5.61</v>
      </c>
      <c r="R379" s="8">
        <f t="shared" si="78"/>
        <v>93.148619999999994</v>
      </c>
      <c r="S379" s="8">
        <f t="shared" si="75"/>
        <v>91.820144103582422</v>
      </c>
      <c r="T379" s="8">
        <f t="shared" si="76"/>
        <v>1.2753777777777777</v>
      </c>
      <c r="AP379" s="12">
        <v>5.3</v>
      </c>
      <c r="AQ379" s="12">
        <v>21</v>
      </c>
      <c r="AS379" s="12">
        <v>4.2</v>
      </c>
      <c r="AT379" s="12">
        <v>1.9</v>
      </c>
      <c r="CW379" s="10"/>
      <c r="CX379" s="9"/>
      <c r="CY379" s="8"/>
      <c r="CZ379" s="9"/>
      <c r="DA379" s="10"/>
      <c r="DB379" s="10"/>
      <c r="DC379" s="9"/>
      <c r="DD379" s="11"/>
      <c r="DE379" s="22"/>
    </row>
    <row r="380" spans="1:109" s="31" customFormat="1">
      <c r="A380" s="13"/>
      <c r="B380" s="13" t="s">
        <v>1491</v>
      </c>
      <c r="C380" s="13" t="s">
        <v>1692</v>
      </c>
      <c r="D380" s="13" t="s">
        <v>1828</v>
      </c>
      <c r="E380" s="8">
        <v>43.34</v>
      </c>
      <c r="F380" s="8">
        <v>0.04</v>
      </c>
      <c r="G380" s="8">
        <v>1.17</v>
      </c>
      <c r="H380" s="8">
        <v>6.51</v>
      </c>
      <c r="I380" s="8"/>
      <c r="J380" s="8">
        <f t="shared" si="77"/>
        <v>5.8576980000000001</v>
      </c>
      <c r="K380" s="8">
        <v>0.1</v>
      </c>
      <c r="L380" s="8">
        <v>41.6</v>
      </c>
      <c r="M380" s="8">
        <v>0.61</v>
      </c>
      <c r="N380" s="8">
        <v>0.04</v>
      </c>
      <c r="O380" s="8">
        <v>0.3</v>
      </c>
      <c r="P380" s="8">
        <v>0.03</v>
      </c>
      <c r="Q380" s="8">
        <v>4.8099999999999996</v>
      </c>
      <c r="R380" s="8">
        <f t="shared" si="78"/>
        <v>93.087698000000017</v>
      </c>
      <c r="S380" s="8">
        <f t="shared" si="75"/>
        <v>92.680205188846898</v>
      </c>
      <c r="T380" s="8">
        <f t="shared" si="76"/>
        <v>0.7040547008547009</v>
      </c>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v>18</v>
      </c>
      <c r="AQ380" s="12">
        <v>53.5</v>
      </c>
      <c r="AR380" s="12"/>
      <c r="AS380" s="12">
        <v>7.3</v>
      </c>
      <c r="AT380" s="12">
        <v>5.9</v>
      </c>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28"/>
      <c r="CX380" s="15"/>
      <c r="CY380" s="14"/>
      <c r="CZ380" s="15"/>
      <c r="DA380" s="28"/>
      <c r="DB380" s="28"/>
      <c r="DC380" s="15"/>
      <c r="DD380" s="29"/>
      <c r="DE380" s="30"/>
    </row>
    <row r="381" spans="1:109" s="12" customFormat="1">
      <c r="A381" s="7"/>
      <c r="B381" s="7" t="s">
        <v>1491</v>
      </c>
      <c r="C381" s="7" t="s">
        <v>1692</v>
      </c>
      <c r="D381" s="7" t="s">
        <v>1827</v>
      </c>
      <c r="E381" s="8">
        <v>42.1</v>
      </c>
      <c r="F381" s="8">
        <v>0.17</v>
      </c>
      <c r="G381" s="8">
        <v>0.57999999999999996</v>
      </c>
      <c r="H381" s="8">
        <v>8.32</v>
      </c>
      <c r="I381" s="8"/>
      <c r="J381" s="8">
        <f t="shared" si="77"/>
        <v>7.4863360000000005</v>
      </c>
      <c r="K381" s="8">
        <v>0.12</v>
      </c>
      <c r="L381" s="8">
        <v>38.96</v>
      </c>
      <c r="M381" s="8">
        <v>4.0999999999999996</v>
      </c>
      <c r="N381" s="8">
        <v>0.14000000000000001</v>
      </c>
      <c r="O381" s="8">
        <v>0.15</v>
      </c>
      <c r="P381" s="8">
        <v>0.03</v>
      </c>
      <c r="Q381" s="8">
        <v>5.21</v>
      </c>
      <c r="R381" s="8">
        <f t="shared" si="78"/>
        <v>93.836336000000003</v>
      </c>
      <c r="S381" s="8">
        <f t="shared" si="75"/>
        <v>90.270824252276483</v>
      </c>
      <c r="T381" s="8">
        <f t="shared" si="76"/>
        <v>9.5459310344827575</v>
      </c>
      <c r="AP381" s="12">
        <v>8</v>
      </c>
      <c r="AQ381" s="12">
        <v>77</v>
      </c>
      <c r="AS381" s="12">
        <v>22</v>
      </c>
      <c r="AT381" s="12">
        <v>8</v>
      </c>
      <c r="CW381" s="10"/>
      <c r="CX381" s="9"/>
      <c r="CY381" s="8"/>
      <c r="CZ381" s="9"/>
      <c r="DA381" s="10"/>
      <c r="DB381" s="10"/>
      <c r="DC381" s="9"/>
      <c r="DD381" s="11"/>
      <c r="DE381" s="22"/>
    </row>
    <row r="382" spans="1:109" s="12" customFormat="1">
      <c r="A382" s="7"/>
      <c r="B382" s="7" t="s">
        <v>1491</v>
      </c>
      <c r="C382" s="7" t="s">
        <v>1692</v>
      </c>
      <c r="D382" s="7" t="s">
        <v>1826</v>
      </c>
      <c r="E382" s="8">
        <v>39.67</v>
      </c>
      <c r="F382" s="8">
        <v>0.09</v>
      </c>
      <c r="G382" s="8">
        <v>0.8</v>
      </c>
      <c r="H382" s="8">
        <v>8.3699999999999992</v>
      </c>
      <c r="I382" s="8"/>
      <c r="J382" s="8">
        <f t="shared" si="77"/>
        <v>7.531326</v>
      </c>
      <c r="K382" s="8">
        <v>0.12</v>
      </c>
      <c r="L382" s="8">
        <v>43</v>
      </c>
      <c r="M382" s="8">
        <v>0.57999999999999996</v>
      </c>
      <c r="N382" s="8">
        <v>0.04</v>
      </c>
      <c r="O382" s="8">
        <v>0.02</v>
      </c>
      <c r="P382" s="8">
        <v>0.02</v>
      </c>
      <c r="Q382" s="8">
        <v>6.83</v>
      </c>
      <c r="R382" s="8">
        <f t="shared" si="78"/>
        <v>91.871325999999996</v>
      </c>
      <c r="S382" s="8">
        <f t="shared" si="75"/>
        <v>91.054911503579874</v>
      </c>
      <c r="T382" s="8">
        <f t="shared" si="76"/>
        <v>0.97903999999999991</v>
      </c>
      <c r="AQ382" s="12">
        <v>15</v>
      </c>
      <c r="AS382" s="12">
        <v>8.5</v>
      </c>
      <c r="AT382" s="12">
        <v>4.2</v>
      </c>
      <c r="CW382" s="10"/>
      <c r="CX382" s="9"/>
      <c r="CY382" s="8"/>
      <c r="CZ382" s="9"/>
      <c r="DA382" s="10"/>
      <c r="DB382" s="10"/>
      <c r="DC382" s="9"/>
      <c r="DD382" s="11"/>
      <c r="DE382" s="22"/>
    </row>
    <row r="383" spans="1:109" s="31" customFormat="1">
      <c r="A383" s="13"/>
      <c r="B383" s="13" t="s">
        <v>1491</v>
      </c>
      <c r="C383" s="13" t="s">
        <v>1692</v>
      </c>
      <c r="D383" s="13" t="s">
        <v>1825</v>
      </c>
      <c r="E383" s="8">
        <v>44.88</v>
      </c>
      <c r="F383" s="8">
        <v>0.01</v>
      </c>
      <c r="G383" s="8">
        <v>0.98</v>
      </c>
      <c r="H383" s="8">
        <v>6.27</v>
      </c>
      <c r="I383" s="8"/>
      <c r="J383" s="8">
        <f t="shared" si="77"/>
        <v>5.6417459999999995</v>
      </c>
      <c r="K383" s="8">
        <v>0.1</v>
      </c>
      <c r="L383" s="8">
        <v>41.11</v>
      </c>
      <c r="M383" s="8">
        <v>0.28000000000000003</v>
      </c>
      <c r="N383" s="8">
        <v>0.01</v>
      </c>
      <c r="O383" s="8">
        <v>0.01</v>
      </c>
      <c r="P383" s="8">
        <v>0.01</v>
      </c>
      <c r="Q383" s="8">
        <v>4.8</v>
      </c>
      <c r="R383" s="8">
        <f t="shared" si="78"/>
        <v>93.031745999999998</v>
      </c>
      <c r="S383" s="8">
        <f t="shared" si="75"/>
        <v>92.852748106810409</v>
      </c>
      <c r="T383" s="8">
        <f t="shared" si="76"/>
        <v>0.38582857142857152</v>
      </c>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v>11</v>
      </c>
      <c r="AR383" s="12"/>
      <c r="AS383" s="12">
        <v>2.4</v>
      </c>
      <c r="AT383" s="12">
        <v>1.4</v>
      </c>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28"/>
      <c r="CX383" s="15"/>
      <c r="CY383" s="14"/>
      <c r="CZ383" s="15"/>
      <c r="DA383" s="28"/>
      <c r="DB383" s="28"/>
      <c r="DC383" s="15"/>
      <c r="DD383" s="29"/>
      <c r="DE383" s="30"/>
    </row>
    <row r="384" spans="1:109" s="12" customFormat="1">
      <c r="A384" s="7"/>
      <c r="B384" s="7" t="s">
        <v>1491</v>
      </c>
      <c r="C384" s="7" t="s">
        <v>1824</v>
      </c>
      <c r="D384" s="7" t="s">
        <v>1823</v>
      </c>
      <c r="E384" s="8">
        <v>43.53</v>
      </c>
      <c r="F384" s="8">
        <v>7.0000000000000007E-2</v>
      </c>
      <c r="G384" s="8">
        <v>0.86</v>
      </c>
      <c r="H384" s="8">
        <v>5.94</v>
      </c>
      <c r="I384" s="8"/>
      <c r="J384" s="8">
        <f t="shared" si="77"/>
        <v>5.344812000000001</v>
      </c>
      <c r="K384" s="8">
        <v>0.09</v>
      </c>
      <c r="L384" s="8">
        <v>42.05</v>
      </c>
      <c r="M384" s="8">
        <v>0.56000000000000005</v>
      </c>
      <c r="N384" s="8">
        <v>0.06</v>
      </c>
      <c r="O384" s="8">
        <v>0.12</v>
      </c>
      <c r="P384" s="8">
        <v>0.05</v>
      </c>
      <c r="Q384" s="8">
        <v>5.56</v>
      </c>
      <c r="R384" s="8">
        <f t="shared" si="78"/>
        <v>92.734811999999991</v>
      </c>
      <c r="S384" s="8">
        <f t="shared" si="75"/>
        <v>93.345175827569264</v>
      </c>
      <c r="T384" s="8">
        <f t="shared" si="76"/>
        <v>0.87933023255813969</v>
      </c>
      <c r="AP384" s="12">
        <v>8</v>
      </c>
      <c r="AQ384" s="12">
        <v>53</v>
      </c>
      <c r="AS384" s="12">
        <v>13</v>
      </c>
      <c r="AT384" s="12">
        <v>9.9</v>
      </c>
      <c r="CW384" s="10"/>
      <c r="CX384" s="9"/>
      <c r="CY384" s="8"/>
      <c r="CZ384" s="9"/>
      <c r="DA384" s="10"/>
      <c r="DB384" s="10"/>
      <c r="DC384" s="9"/>
      <c r="DD384" s="11"/>
      <c r="DE384" s="22"/>
    </row>
    <row r="385" spans="1:109" s="12" customFormat="1">
      <c r="A385" s="7"/>
      <c r="B385" s="7" t="s">
        <v>1491</v>
      </c>
      <c r="C385" s="7" t="s">
        <v>1692</v>
      </c>
      <c r="D385" s="7" t="s">
        <v>1822</v>
      </c>
      <c r="E385" s="8">
        <v>42.96</v>
      </c>
      <c r="F385" s="8">
        <v>0.12</v>
      </c>
      <c r="G385" s="8">
        <v>0.92</v>
      </c>
      <c r="H385" s="8">
        <v>7.2</v>
      </c>
      <c r="I385" s="8"/>
      <c r="J385" s="8">
        <f t="shared" si="77"/>
        <v>6.4785600000000008</v>
      </c>
      <c r="K385" s="8">
        <v>0.1</v>
      </c>
      <c r="L385" s="8">
        <v>44.99</v>
      </c>
      <c r="M385" s="8">
        <v>0.7</v>
      </c>
      <c r="N385" s="8">
        <v>7.0000000000000007E-2</v>
      </c>
      <c r="O385" s="8">
        <v>0.1</v>
      </c>
      <c r="P385" s="8">
        <v>0.04</v>
      </c>
      <c r="Q385" s="8">
        <v>4.3899999999999997</v>
      </c>
      <c r="R385" s="8">
        <f t="shared" si="78"/>
        <v>96.478560000000016</v>
      </c>
      <c r="S385" s="8">
        <f t="shared" si="75"/>
        <v>92.526772882508382</v>
      </c>
      <c r="T385" s="8">
        <f t="shared" si="76"/>
        <v>1.0274782608695652</v>
      </c>
      <c r="AP385" s="12">
        <v>5</v>
      </c>
      <c r="AQ385" s="12">
        <v>47</v>
      </c>
      <c r="AS385" s="12">
        <v>12</v>
      </c>
      <c r="AT385" s="12">
        <v>6.2</v>
      </c>
      <c r="CW385" s="10"/>
      <c r="CX385" s="9"/>
      <c r="CY385" s="8"/>
      <c r="CZ385" s="9"/>
      <c r="DA385" s="10"/>
      <c r="DB385" s="10"/>
      <c r="DC385" s="9"/>
      <c r="DD385" s="11"/>
      <c r="DE385" s="22"/>
    </row>
    <row r="386" spans="1:109" s="12" customFormat="1">
      <c r="A386" s="7"/>
      <c r="B386" s="7" t="s">
        <v>1491</v>
      </c>
      <c r="C386" s="7" t="s">
        <v>1692</v>
      </c>
      <c r="D386" s="7" t="s">
        <v>1821</v>
      </c>
      <c r="E386" s="8">
        <v>44.3</v>
      </c>
      <c r="F386" s="8">
        <v>7.0000000000000007E-2</v>
      </c>
      <c r="G386" s="8">
        <v>1.35</v>
      </c>
      <c r="H386" s="8">
        <v>6.34</v>
      </c>
      <c r="I386" s="8"/>
      <c r="J386" s="8">
        <f t="shared" si="77"/>
        <v>5.7047319999999999</v>
      </c>
      <c r="K386" s="8">
        <v>0.1</v>
      </c>
      <c r="L386" s="8">
        <v>41.67</v>
      </c>
      <c r="M386" s="8">
        <v>0.52</v>
      </c>
      <c r="N386" s="8">
        <v>0.04</v>
      </c>
      <c r="O386" s="8">
        <v>0.3</v>
      </c>
      <c r="P386" s="8">
        <v>0.02</v>
      </c>
      <c r="Q386" s="8">
        <v>4.49</v>
      </c>
      <c r="R386" s="8">
        <f t="shared" si="78"/>
        <v>94.074731999999983</v>
      </c>
      <c r="S386" s="8">
        <f t="shared" si="75"/>
        <v>92.868842132758587</v>
      </c>
      <c r="T386" s="8">
        <f t="shared" si="76"/>
        <v>0.5201540740740741</v>
      </c>
      <c r="AP386" s="12">
        <v>14</v>
      </c>
      <c r="AQ386" s="12">
        <v>38</v>
      </c>
      <c r="AS386" s="12">
        <v>6.6</v>
      </c>
      <c r="AT386" s="12">
        <v>5.4</v>
      </c>
      <c r="CW386" s="10"/>
      <c r="CX386" s="9"/>
      <c r="CY386" s="8"/>
      <c r="CZ386" s="9"/>
      <c r="DA386" s="10"/>
      <c r="DB386" s="10"/>
      <c r="DC386" s="9"/>
      <c r="DD386" s="11"/>
      <c r="DE386" s="22"/>
    </row>
    <row r="387" spans="1:109" s="12" customFormat="1">
      <c r="A387" s="7"/>
      <c r="B387" s="7" t="s">
        <v>1491</v>
      </c>
      <c r="C387" s="7" t="s">
        <v>1692</v>
      </c>
      <c r="D387" s="7" t="s">
        <v>1820</v>
      </c>
      <c r="E387" s="8">
        <v>42.17</v>
      </c>
      <c r="F387" s="8">
        <v>0.19</v>
      </c>
      <c r="G387" s="8">
        <v>0.75</v>
      </c>
      <c r="H387" s="8">
        <v>6.89</v>
      </c>
      <c r="I387" s="8"/>
      <c r="J387" s="8">
        <f t="shared" si="77"/>
        <v>6.1996219999999997</v>
      </c>
      <c r="K387" s="8">
        <v>0.1</v>
      </c>
      <c r="L387" s="8">
        <v>43.63</v>
      </c>
      <c r="M387" s="8">
        <v>0.8</v>
      </c>
      <c r="N387" s="8">
        <v>0.13</v>
      </c>
      <c r="O387" s="8">
        <v>0.46</v>
      </c>
      <c r="P387" s="8">
        <v>0.04</v>
      </c>
      <c r="Q387" s="8">
        <v>4.07</v>
      </c>
      <c r="R387" s="8">
        <f t="shared" si="78"/>
        <v>94.469622000000001</v>
      </c>
      <c r="S387" s="8">
        <f t="shared" si="75"/>
        <v>92.61832069039599</v>
      </c>
      <c r="T387" s="8">
        <f t="shared" si="76"/>
        <v>1.440426666666667</v>
      </c>
      <c r="AP387" s="12">
        <v>24</v>
      </c>
      <c r="AQ387" s="12">
        <v>61</v>
      </c>
      <c r="AS387" s="12">
        <v>13</v>
      </c>
      <c r="AT387" s="12">
        <v>7.4</v>
      </c>
      <c r="CW387" s="10"/>
      <c r="CX387" s="9"/>
      <c r="CY387" s="8"/>
      <c r="CZ387" s="9"/>
      <c r="DA387" s="10"/>
      <c r="DB387" s="10"/>
      <c r="DC387" s="9"/>
      <c r="DD387" s="11"/>
      <c r="DE387" s="22"/>
    </row>
    <row r="388" spans="1:109" s="12" customFormat="1">
      <c r="A388" s="7"/>
      <c r="B388" s="7" t="s">
        <v>1491</v>
      </c>
      <c r="C388" s="7" t="s">
        <v>1692</v>
      </c>
      <c r="D388" s="7" t="s">
        <v>1819</v>
      </c>
      <c r="E388" s="8">
        <v>45.06</v>
      </c>
      <c r="F388" s="8">
        <v>0.12</v>
      </c>
      <c r="G388" s="8">
        <v>0.57999999999999996</v>
      </c>
      <c r="H388" s="8">
        <v>7.14</v>
      </c>
      <c r="I388" s="8"/>
      <c r="J388" s="8">
        <f t="shared" si="77"/>
        <v>6.4245720000000004</v>
      </c>
      <c r="K388" s="8">
        <v>0.13</v>
      </c>
      <c r="L388" s="8">
        <v>39.1</v>
      </c>
      <c r="M388" s="8">
        <v>1.21</v>
      </c>
      <c r="N388" s="8">
        <v>0.13</v>
      </c>
      <c r="O388" s="8">
        <v>0.26</v>
      </c>
      <c r="P388" s="8">
        <v>0.03</v>
      </c>
      <c r="Q388" s="8">
        <v>5.49</v>
      </c>
      <c r="R388" s="8">
        <f t="shared" si="78"/>
        <v>93.044572000000002</v>
      </c>
      <c r="S388" s="8">
        <f t="shared" si="75"/>
        <v>91.561618111688247</v>
      </c>
      <c r="T388" s="8">
        <f t="shared" si="76"/>
        <v>2.8172137931034484</v>
      </c>
      <c r="AP388" s="12">
        <v>16</v>
      </c>
      <c r="AQ388" s="12">
        <v>67</v>
      </c>
      <c r="AS388" s="12">
        <v>14.3</v>
      </c>
      <c r="AT388" s="12">
        <v>7.6</v>
      </c>
      <c r="CW388" s="10"/>
      <c r="CX388" s="9"/>
      <c r="CY388" s="8"/>
      <c r="CZ388" s="9"/>
      <c r="DA388" s="10"/>
      <c r="DB388" s="10"/>
      <c r="DC388" s="9"/>
      <c r="DD388" s="11"/>
      <c r="DE388" s="22"/>
    </row>
    <row r="389" spans="1:109" s="12" customFormat="1">
      <c r="A389" s="7"/>
      <c r="B389" s="7" t="s">
        <v>1491</v>
      </c>
      <c r="C389" s="7" t="s">
        <v>1692</v>
      </c>
      <c r="D389" s="7" t="s">
        <v>1818</v>
      </c>
      <c r="E389" s="8">
        <v>43.1</v>
      </c>
      <c r="F389" s="8">
        <v>0.1</v>
      </c>
      <c r="G389" s="8">
        <v>0.27</v>
      </c>
      <c r="H389" s="8">
        <v>6.61</v>
      </c>
      <c r="I389" s="8"/>
      <c r="J389" s="8">
        <f t="shared" si="77"/>
        <v>5.9476780000000007</v>
      </c>
      <c r="K389" s="8">
        <v>0.1</v>
      </c>
      <c r="L389" s="8">
        <v>40.450000000000003</v>
      </c>
      <c r="M389" s="8">
        <v>5.79</v>
      </c>
      <c r="N389" s="8">
        <v>0.2</v>
      </c>
      <c r="O389" s="8">
        <v>0.12</v>
      </c>
      <c r="P389" s="8">
        <v>0.02</v>
      </c>
      <c r="Q389" s="8">
        <v>2.94</v>
      </c>
      <c r="R389" s="8">
        <f t="shared" si="78"/>
        <v>96.097677999999988</v>
      </c>
      <c r="S389" s="8">
        <f t="shared" si="75"/>
        <v>92.381131573184021</v>
      </c>
      <c r="T389" s="8">
        <f t="shared" si="76"/>
        <v>28.958577777777776</v>
      </c>
      <c r="AP389" s="12">
        <v>9</v>
      </c>
      <c r="AQ389" s="12">
        <v>79</v>
      </c>
      <c r="AS389" s="12">
        <v>29</v>
      </c>
      <c r="AT389" s="12">
        <v>3.7</v>
      </c>
      <c r="CW389" s="10"/>
      <c r="CX389" s="9"/>
      <c r="CY389" s="8"/>
      <c r="CZ389" s="9"/>
      <c r="DA389" s="10"/>
      <c r="DB389" s="10"/>
      <c r="DC389" s="9"/>
      <c r="DD389" s="11"/>
      <c r="DE389" s="22"/>
    </row>
    <row r="390" spans="1:109" s="12" customFormat="1">
      <c r="A390" s="7"/>
      <c r="B390" s="7" t="s">
        <v>1491</v>
      </c>
      <c r="C390" s="7" t="s">
        <v>1692</v>
      </c>
      <c r="D390" s="7" t="s">
        <v>1817</v>
      </c>
      <c r="E390" s="8">
        <v>39.479999999999997</v>
      </c>
      <c r="F390" s="8">
        <v>0.05</v>
      </c>
      <c r="G390" s="8">
        <v>0.16</v>
      </c>
      <c r="H390" s="8">
        <v>5.6</v>
      </c>
      <c r="I390" s="8"/>
      <c r="J390" s="8">
        <f t="shared" si="77"/>
        <v>5.0388799999999998</v>
      </c>
      <c r="K390" s="8">
        <v>0.08</v>
      </c>
      <c r="L390" s="8">
        <v>41.22</v>
      </c>
      <c r="M390" s="8">
        <v>0.21</v>
      </c>
      <c r="N390" s="8">
        <v>0.01</v>
      </c>
      <c r="O390" s="8">
        <v>0.02</v>
      </c>
      <c r="P390" s="8">
        <v>0.04</v>
      </c>
      <c r="Q390" s="8">
        <v>11.89</v>
      </c>
      <c r="R390" s="8">
        <f t="shared" si="78"/>
        <v>86.308879999999988</v>
      </c>
      <c r="S390" s="8">
        <f t="shared" si="75"/>
        <v>93.583425514308942</v>
      </c>
      <c r="T390" s="8">
        <f t="shared" si="76"/>
        <v>1.7724</v>
      </c>
      <c r="AQ390" s="12">
        <v>27</v>
      </c>
      <c r="AS390" s="12">
        <v>9</v>
      </c>
      <c r="AT390" s="12">
        <v>5.8</v>
      </c>
      <c r="CW390" s="10"/>
      <c r="CX390" s="9"/>
      <c r="CY390" s="8"/>
      <c r="CZ390" s="9"/>
      <c r="DA390" s="10"/>
      <c r="DB390" s="10"/>
      <c r="DC390" s="9"/>
      <c r="DD390" s="11"/>
      <c r="DE390" s="22"/>
    </row>
    <row r="391" spans="1:109" s="12" customFormat="1">
      <c r="A391" s="7"/>
      <c r="B391" s="7" t="s">
        <v>1491</v>
      </c>
      <c r="C391" s="7" t="s">
        <v>1692</v>
      </c>
      <c r="D391" s="7" t="s">
        <v>1816</v>
      </c>
      <c r="E391" s="8">
        <v>39.979999999999997</v>
      </c>
      <c r="F391" s="8">
        <v>0.05</v>
      </c>
      <c r="G391" s="8">
        <v>0.38</v>
      </c>
      <c r="H391" s="8">
        <v>7.3</v>
      </c>
      <c r="I391" s="8"/>
      <c r="J391" s="8">
        <f t="shared" si="77"/>
        <v>6.5685400000000005</v>
      </c>
      <c r="K391" s="8">
        <v>0.1</v>
      </c>
      <c r="L391" s="8">
        <v>44.13</v>
      </c>
      <c r="M391" s="8">
        <v>0.15</v>
      </c>
      <c r="N391" s="8">
        <v>0.01</v>
      </c>
      <c r="O391" s="8">
        <v>0.04</v>
      </c>
      <c r="P391" s="8">
        <v>0.02</v>
      </c>
      <c r="Q391" s="8">
        <v>8.31</v>
      </c>
      <c r="R391" s="8">
        <f t="shared" si="78"/>
        <v>91.428539999999984</v>
      </c>
      <c r="S391" s="8">
        <f t="shared" si="75"/>
        <v>92.294693362303704</v>
      </c>
      <c r="T391" s="8">
        <f t="shared" si="76"/>
        <v>0.53305263157894733</v>
      </c>
      <c r="AP391" s="12">
        <v>2.8</v>
      </c>
      <c r="AQ391" s="12">
        <v>9.5</v>
      </c>
      <c r="AS391" s="12">
        <v>7.5</v>
      </c>
      <c r="AT391" s="12">
        <v>5</v>
      </c>
      <c r="CW391" s="10"/>
      <c r="CX391" s="9"/>
      <c r="CY391" s="8"/>
      <c r="CZ391" s="9"/>
      <c r="DA391" s="10"/>
      <c r="DB391" s="10"/>
      <c r="DC391" s="9"/>
      <c r="DD391" s="11"/>
      <c r="DE391" s="22"/>
    </row>
    <row r="392" spans="1:109" s="31" customFormat="1">
      <c r="A392" s="13"/>
      <c r="B392" s="13" t="s">
        <v>1491</v>
      </c>
      <c r="C392" s="13" t="s">
        <v>1815</v>
      </c>
      <c r="D392" s="13" t="s">
        <v>1814</v>
      </c>
      <c r="E392" s="8">
        <v>41.84</v>
      </c>
      <c r="F392" s="8">
        <v>0.08</v>
      </c>
      <c r="G392" s="8">
        <v>0.95</v>
      </c>
      <c r="H392" s="8">
        <v>6.65</v>
      </c>
      <c r="I392" s="8"/>
      <c r="J392" s="8">
        <f t="shared" si="77"/>
        <v>5.9836700000000009</v>
      </c>
      <c r="K392" s="8">
        <v>0.09</v>
      </c>
      <c r="L392" s="8">
        <v>43.48</v>
      </c>
      <c r="M392" s="8">
        <v>0.32</v>
      </c>
      <c r="N392" s="8">
        <v>0.02</v>
      </c>
      <c r="O392" s="8">
        <v>0.23</v>
      </c>
      <c r="P392" s="8">
        <v>0.04</v>
      </c>
      <c r="Q392" s="8">
        <v>6.24</v>
      </c>
      <c r="R392" s="8">
        <f t="shared" si="78"/>
        <v>93.033670000000001</v>
      </c>
      <c r="S392" s="8">
        <f t="shared" si="75"/>
        <v>92.834204764852487</v>
      </c>
      <c r="T392" s="8">
        <f t="shared" si="76"/>
        <v>0.45487157894736846</v>
      </c>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v>10</v>
      </c>
      <c r="AQ392" s="12">
        <v>29</v>
      </c>
      <c r="AR392" s="12"/>
      <c r="AS392" s="12">
        <v>7.3</v>
      </c>
      <c r="AT392" s="12">
        <v>5</v>
      </c>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28"/>
      <c r="CX392" s="15"/>
      <c r="CY392" s="14"/>
      <c r="CZ392" s="15"/>
      <c r="DA392" s="28"/>
      <c r="DB392" s="28"/>
      <c r="DC392" s="15"/>
      <c r="DD392" s="29"/>
      <c r="DE392" s="30"/>
    </row>
    <row r="393" spans="1:109" s="12" customFormat="1">
      <c r="A393" s="7"/>
      <c r="B393" s="7" t="s">
        <v>1491</v>
      </c>
      <c r="C393" s="7" t="s">
        <v>1692</v>
      </c>
      <c r="D393" s="7" t="s">
        <v>1813</v>
      </c>
      <c r="E393" s="8">
        <v>42.02</v>
      </c>
      <c r="F393" s="8">
        <v>0.09</v>
      </c>
      <c r="G393" s="8">
        <v>0.35</v>
      </c>
      <c r="H393" s="8">
        <v>7.43</v>
      </c>
      <c r="I393" s="8"/>
      <c r="J393" s="8">
        <f t="shared" si="77"/>
        <v>6.6855140000000004</v>
      </c>
      <c r="K393" s="8">
        <v>0.1</v>
      </c>
      <c r="L393" s="8">
        <v>44.63</v>
      </c>
      <c r="M393" s="8">
        <v>0.52</v>
      </c>
      <c r="N393" s="8">
        <v>0.1</v>
      </c>
      <c r="O393" s="8">
        <v>0.12</v>
      </c>
      <c r="P393" s="8">
        <v>0.03</v>
      </c>
      <c r="Q393" s="8">
        <v>4.82</v>
      </c>
      <c r="R393" s="8">
        <f t="shared" si="78"/>
        <v>94.645514000000006</v>
      </c>
      <c r="S393" s="8">
        <f t="shared" si="75"/>
        <v>92.249162670266131</v>
      </c>
      <c r="T393" s="8">
        <f t="shared" si="76"/>
        <v>2.0063085714285718</v>
      </c>
      <c r="AP393" s="12">
        <v>7</v>
      </c>
      <c r="AQ393" s="12">
        <v>46</v>
      </c>
      <c r="AS393" s="12">
        <v>12</v>
      </c>
      <c r="AT393" s="12">
        <v>7</v>
      </c>
      <c r="CW393" s="10"/>
      <c r="CX393" s="9"/>
      <c r="CY393" s="8"/>
      <c r="CZ393" s="9"/>
      <c r="DA393" s="10"/>
      <c r="DB393" s="10"/>
      <c r="DC393" s="9"/>
      <c r="DD393" s="11"/>
      <c r="DE393" s="22"/>
    </row>
    <row r="394" spans="1:109" s="12" customFormat="1">
      <c r="A394" s="7"/>
      <c r="B394" s="7" t="s">
        <v>1491</v>
      </c>
      <c r="C394" s="7" t="s">
        <v>1692</v>
      </c>
      <c r="D394" s="7" t="s">
        <v>1812</v>
      </c>
      <c r="E394" s="8">
        <v>44.73</v>
      </c>
      <c r="F394" s="8">
        <v>7.0000000000000007E-2</v>
      </c>
      <c r="G394" s="8">
        <v>1.56</v>
      </c>
      <c r="H394" s="8">
        <v>6.58</v>
      </c>
      <c r="I394" s="8"/>
      <c r="J394" s="8">
        <f t="shared" si="77"/>
        <v>5.9206840000000005</v>
      </c>
      <c r="K394" s="8">
        <v>0.1</v>
      </c>
      <c r="L394" s="8">
        <v>42.33</v>
      </c>
      <c r="M394" s="8">
        <v>0.83</v>
      </c>
      <c r="N394" s="8">
        <v>0.11</v>
      </c>
      <c r="O394" s="8">
        <v>0.42</v>
      </c>
      <c r="P394" s="8">
        <v>0.03</v>
      </c>
      <c r="Q394" s="8">
        <v>4.01</v>
      </c>
      <c r="R394" s="8">
        <f t="shared" si="78"/>
        <v>96.100684000000001</v>
      </c>
      <c r="S394" s="8">
        <f t="shared" si="75"/>
        <v>92.725532255135278</v>
      </c>
      <c r="T394" s="8">
        <f t="shared" si="76"/>
        <v>0.71848205128205134</v>
      </c>
      <c r="AP394" s="12">
        <v>19</v>
      </c>
      <c r="AQ394" s="12">
        <v>81</v>
      </c>
      <c r="AS394" s="12">
        <v>9.5</v>
      </c>
      <c r="AT394" s="12">
        <v>7.1</v>
      </c>
      <c r="CW394" s="10"/>
      <c r="CX394" s="9"/>
      <c r="CY394" s="8"/>
      <c r="CZ394" s="9"/>
      <c r="DA394" s="10"/>
      <c r="DB394" s="10"/>
      <c r="DC394" s="9"/>
      <c r="DD394" s="11"/>
      <c r="DE394" s="22"/>
    </row>
    <row r="395" spans="1:109" s="31" customFormat="1">
      <c r="A395" s="13"/>
      <c r="B395" s="13" t="s">
        <v>1491</v>
      </c>
      <c r="C395" s="13" t="s">
        <v>1811</v>
      </c>
      <c r="D395" s="13" t="s">
        <v>1810</v>
      </c>
      <c r="E395" s="8">
        <v>43</v>
      </c>
      <c r="F395" s="8">
        <v>0.11</v>
      </c>
      <c r="G395" s="8">
        <v>0.49</v>
      </c>
      <c r="H395" s="8">
        <v>6.35</v>
      </c>
      <c r="I395" s="8"/>
      <c r="J395" s="8">
        <f t="shared" si="77"/>
        <v>5.71373</v>
      </c>
      <c r="K395" s="8">
        <v>0.09</v>
      </c>
      <c r="L395" s="8">
        <v>42.84</v>
      </c>
      <c r="M395" s="8">
        <v>0.59</v>
      </c>
      <c r="N395" s="8">
        <v>0.19</v>
      </c>
      <c r="O395" s="8">
        <v>0.25</v>
      </c>
      <c r="P395" s="8">
        <v>0.05</v>
      </c>
      <c r="Q395" s="8">
        <v>6.03</v>
      </c>
      <c r="R395" s="8">
        <f t="shared" si="78"/>
        <v>93.323729999999998</v>
      </c>
      <c r="S395" s="8">
        <f t="shared" si="75"/>
        <v>93.039865986325609</v>
      </c>
      <c r="T395" s="8">
        <f t="shared" si="76"/>
        <v>1.6259918367346939</v>
      </c>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28"/>
      <c r="CX395" s="15"/>
      <c r="CY395" s="14"/>
      <c r="CZ395" s="15"/>
      <c r="DA395" s="28"/>
      <c r="DB395" s="28"/>
      <c r="DC395" s="15"/>
      <c r="DD395" s="29"/>
      <c r="DE395" s="30"/>
    </row>
    <row r="396" spans="1:109" s="12" customFormat="1">
      <c r="A396" s="7"/>
      <c r="B396" s="7" t="s">
        <v>1491</v>
      </c>
      <c r="C396" s="7" t="s">
        <v>1692</v>
      </c>
      <c r="D396" s="7" t="s">
        <v>1809</v>
      </c>
      <c r="E396" s="8">
        <v>44.55</v>
      </c>
      <c r="F396" s="8">
        <v>7.0000000000000007E-2</v>
      </c>
      <c r="G396" s="8">
        <v>1.52</v>
      </c>
      <c r="H396" s="8">
        <v>6.52</v>
      </c>
      <c r="I396" s="8"/>
      <c r="J396" s="8">
        <f t="shared" si="77"/>
        <v>5.8666960000000001</v>
      </c>
      <c r="K396" s="8">
        <v>0.1</v>
      </c>
      <c r="L396" s="8">
        <v>41.68</v>
      </c>
      <c r="M396" s="8">
        <v>0.82</v>
      </c>
      <c r="N396" s="8">
        <v>0.16</v>
      </c>
      <c r="O396" s="8">
        <v>0.8</v>
      </c>
      <c r="P396" s="8">
        <v>0.04</v>
      </c>
      <c r="Q396" s="8">
        <v>4.09</v>
      </c>
      <c r="R396" s="8">
        <f t="shared" si="78"/>
        <v>95.606695999999985</v>
      </c>
      <c r="S396" s="8">
        <f t="shared" si="75"/>
        <v>92.682825487272339</v>
      </c>
      <c r="T396" s="8">
        <f t="shared" si="76"/>
        <v>0.72850526315789466</v>
      </c>
      <c r="AP396" s="12">
        <v>4</v>
      </c>
      <c r="AQ396" s="12">
        <v>77</v>
      </c>
      <c r="AS396" s="12">
        <v>9.3000000000000007</v>
      </c>
      <c r="AT396" s="12">
        <v>4</v>
      </c>
      <c r="CW396" s="10"/>
      <c r="CX396" s="9"/>
      <c r="CY396" s="8"/>
      <c r="CZ396" s="9"/>
      <c r="DA396" s="10"/>
      <c r="DB396" s="10"/>
      <c r="DC396" s="9"/>
      <c r="DD396" s="11"/>
      <c r="DE396" s="22"/>
    </row>
    <row r="397" spans="1:109" s="27" customFormat="1">
      <c r="A397" s="19"/>
      <c r="B397" s="19" t="s">
        <v>1491</v>
      </c>
      <c r="C397" s="19" t="s">
        <v>1697</v>
      </c>
      <c r="D397" s="19" t="s">
        <v>1808</v>
      </c>
      <c r="E397" s="8">
        <v>42.43</v>
      </c>
      <c r="F397" s="8">
        <v>0.19</v>
      </c>
      <c r="G397" s="8">
        <v>1.29</v>
      </c>
      <c r="H397" s="8">
        <v>8.5500000000000007</v>
      </c>
      <c r="I397" s="8"/>
      <c r="J397" s="8">
        <f t="shared" si="77"/>
        <v>7.6932900000000011</v>
      </c>
      <c r="K397" s="8">
        <v>0.12</v>
      </c>
      <c r="L397" s="8">
        <v>43.7</v>
      </c>
      <c r="M397" s="8">
        <v>0.86</v>
      </c>
      <c r="N397" s="8">
        <v>0.18</v>
      </c>
      <c r="O397" s="8">
        <v>0.06</v>
      </c>
      <c r="P397" s="8">
        <v>0.01</v>
      </c>
      <c r="Q397" s="8"/>
      <c r="R397" s="8">
        <f t="shared" si="78"/>
        <v>96.533290000000008</v>
      </c>
      <c r="S397" s="8">
        <f t="shared" si="75"/>
        <v>91.01304466334021</v>
      </c>
      <c r="T397" s="8">
        <f t="shared" si="76"/>
        <v>0.90026666666666655</v>
      </c>
      <c r="U397" s="12"/>
      <c r="V397" s="12"/>
      <c r="W397" s="12"/>
      <c r="X397" s="12"/>
      <c r="Y397" s="12"/>
      <c r="Z397" s="12"/>
      <c r="AA397" s="12"/>
      <c r="AB397" s="12"/>
      <c r="AC397" s="12"/>
      <c r="AD397" s="12">
        <v>9</v>
      </c>
      <c r="AE397" s="12">
        <v>46</v>
      </c>
      <c r="AF397" s="12">
        <v>3947</v>
      </c>
      <c r="AG397" s="12"/>
      <c r="AH397" s="12">
        <v>2222</v>
      </c>
      <c r="AI397" s="12">
        <v>13</v>
      </c>
      <c r="AJ397" s="12">
        <v>47</v>
      </c>
      <c r="AK397" s="12"/>
      <c r="AL397" s="12"/>
      <c r="AM397" s="12"/>
      <c r="AN397" s="12"/>
      <c r="AO397" s="12"/>
      <c r="AP397" s="12">
        <v>3</v>
      </c>
      <c r="AQ397" s="12">
        <v>17</v>
      </c>
      <c r="AR397" s="12">
        <v>4</v>
      </c>
      <c r="AS397" s="12">
        <v>9</v>
      </c>
      <c r="AT397" s="12">
        <v>2</v>
      </c>
      <c r="AU397" s="12"/>
      <c r="AV397" s="12"/>
      <c r="AW397" s="12"/>
      <c r="AX397" s="12"/>
      <c r="AY397" s="12"/>
      <c r="AZ397" s="12"/>
      <c r="BA397" s="12"/>
      <c r="BB397" s="12"/>
      <c r="BC397" s="12"/>
      <c r="BD397" s="12"/>
      <c r="BE397" s="12"/>
      <c r="BF397" s="12"/>
      <c r="BG397" s="12">
        <v>37</v>
      </c>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row>
    <row r="398" spans="1:109" s="27" customFormat="1">
      <c r="A398" s="19"/>
      <c r="B398" s="19" t="s">
        <v>1491</v>
      </c>
      <c r="C398" s="19" t="s">
        <v>1697</v>
      </c>
      <c r="D398" s="19" t="s">
        <v>1807</v>
      </c>
      <c r="E398" s="8">
        <v>40.69</v>
      </c>
      <c r="F398" s="8">
        <v>0.06</v>
      </c>
      <c r="G398" s="8">
        <v>1.17</v>
      </c>
      <c r="H398" s="8">
        <v>7.19</v>
      </c>
      <c r="I398" s="8"/>
      <c r="J398" s="8">
        <f t="shared" si="77"/>
        <v>6.4695620000000007</v>
      </c>
      <c r="K398" s="8">
        <v>0.1</v>
      </c>
      <c r="L398" s="8">
        <v>43.69</v>
      </c>
      <c r="M398" s="8">
        <v>0.61</v>
      </c>
      <c r="N398" s="8">
        <v>0.02</v>
      </c>
      <c r="O398" s="8">
        <v>0.04</v>
      </c>
      <c r="P398" s="8">
        <v>0.01</v>
      </c>
      <c r="Q398" s="8"/>
      <c r="R398" s="8">
        <f t="shared" si="78"/>
        <v>92.859561999999997</v>
      </c>
      <c r="S398" s="8">
        <f t="shared" si="75"/>
        <v>92.33132755238114</v>
      </c>
      <c r="T398" s="8">
        <f t="shared" si="76"/>
        <v>0.7040547008547009</v>
      </c>
      <c r="U398" s="12"/>
      <c r="V398" s="12"/>
      <c r="W398" s="12"/>
      <c r="X398" s="12"/>
      <c r="Y398" s="12"/>
      <c r="Z398" s="12"/>
      <c r="AA398" s="12"/>
      <c r="AB398" s="12"/>
      <c r="AC398" s="12"/>
      <c r="AD398" s="12">
        <v>4</v>
      </c>
      <c r="AE398" s="12">
        <v>26</v>
      </c>
      <c r="AF398" s="12">
        <v>2363</v>
      </c>
      <c r="AG398" s="12"/>
      <c r="AH398" s="12">
        <v>2262</v>
      </c>
      <c r="AI398" s="12">
        <v>6</v>
      </c>
      <c r="AJ398" s="12">
        <v>39</v>
      </c>
      <c r="AK398" s="12"/>
      <c r="AL398" s="12"/>
      <c r="AM398" s="12"/>
      <c r="AN398" s="12"/>
      <c r="AO398" s="12"/>
      <c r="AP398" s="12">
        <v>2</v>
      </c>
      <c r="AQ398" s="12">
        <v>16</v>
      </c>
      <c r="AR398" s="12">
        <v>3</v>
      </c>
      <c r="AS398" s="12">
        <v>5</v>
      </c>
      <c r="AT398" s="12">
        <v>3</v>
      </c>
      <c r="AU398" s="12"/>
      <c r="AV398" s="12"/>
      <c r="AW398" s="12"/>
      <c r="AX398" s="12"/>
      <c r="AY398" s="12"/>
      <c r="AZ398" s="12"/>
      <c r="BA398" s="12"/>
      <c r="BB398" s="12"/>
      <c r="BC398" s="12"/>
      <c r="BD398" s="12"/>
      <c r="BE398" s="12"/>
      <c r="BF398" s="12"/>
      <c r="BG398" s="12">
        <v>28</v>
      </c>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row>
    <row r="399" spans="1:109" s="27" customFormat="1">
      <c r="A399" s="19"/>
      <c r="B399" s="19" t="s">
        <v>1491</v>
      </c>
      <c r="C399" s="19" t="s">
        <v>1697</v>
      </c>
      <c r="D399" s="19" t="s">
        <v>1806</v>
      </c>
      <c r="E399" s="8">
        <v>42.8</v>
      </c>
      <c r="F399" s="8">
        <v>0.05</v>
      </c>
      <c r="G399" s="8">
        <v>1.69</v>
      </c>
      <c r="H399" s="8">
        <v>7.84</v>
      </c>
      <c r="I399" s="8"/>
      <c r="J399" s="8">
        <f t="shared" si="77"/>
        <v>7.0544320000000003</v>
      </c>
      <c r="K399" s="8">
        <v>0.11</v>
      </c>
      <c r="L399" s="8">
        <v>42.46</v>
      </c>
      <c r="M399" s="8">
        <v>1.34</v>
      </c>
      <c r="N399" s="8">
        <v>0.56999999999999995</v>
      </c>
      <c r="O399" s="8">
        <v>0.08</v>
      </c>
      <c r="P399" s="8"/>
      <c r="Q399" s="8"/>
      <c r="R399" s="8">
        <f t="shared" si="78"/>
        <v>96.154432</v>
      </c>
      <c r="S399" s="8">
        <f t="shared" si="75"/>
        <v>91.475568009445681</v>
      </c>
      <c r="T399" s="8">
        <f t="shared" si="76"/>
        <v>1.0707313609467457</v>
      </c>
      <c r="U399" s="12"/>
      <c r="V399" s="12"/>
      <c r="W399" s="12"/>
      <c r="X399" s="12"/>
      <c r="Y399" s="12"/>
      <c r="Z399" s="12"/>
      <c r="AA399" s="12"/>
      <c r="AB399" s="12"/>
      <c r="AC399" s="12"/>
      <c r="AD399" s="12">
        <v>8</v>
      </c>
      <c r="AE399" s="12">
        <v>39</v>
      </c>
      <c r="AF399" s="12">
        <v>2812</v>
      </c>
      <c r="AG399" s="12"/>
      <c r="AH399" s="12">
        <v>2148</v>
      </c>
      <c r="AI399" s="12">
        <v>6</v>
      </c>
      <c r="AJ399" s="12">
        <v>44</v>
      </c>
      <c r="AK399" s="12"/>
      <c r="AL399" s="12"/>
      <c r="AM399" s="12"/>
      <c r="AN399" s="12"/>
      <c r="AO399" s="12"/>
      <c r="AP399" s="12">
        <v>2</v>
      </c>
      <c r="AQ399" s="12">
        <v>18</v>
      </c>
      <c r="AR399" s="12">
        <v>3</v>
      </c>
      <c r="AS399" s="12">
        <v>5</v>
      </c>
      <c r="AT399" s="12">
        <v>2</v>
      </c>
      <c r="AU399" s="12"/>
      <c r="AV399" s="12"/>
      <c r="AW399" s="12"/>
      <c r="AX399" s="12"/>
      <c r="AY399" s="12"/>
      <c r="AZ399" s="12"/>
      <c r="BA399" s="12"/>
      <c r="BB399" s="12"/>
      <c r="BC399" s="12"/>
      <c r="BD399" s="12"/>
      <c r="BE399" s="12"/>
      <c r="BF399" s="12"/>
      <c r="BG399" s="12">
        <v>36</v>
      </c>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row>
    <row r="400" spans="1:109" s="20" customFormat="1">
      <c r="A400" s="19"/>
      <c r="B400" s="19" t="s">
        <v>1491</v>
      </c>
      <c r="C400" s="19" t="s">
        <v>1697</v>
      </c>
      <c r="D400" s="19" t="s">
        <v>1805</v>
      </c>
      <c r="E400" s="8">
        <v>41.96</v>
      </c>
      <c r="F400" s="8">
        <v>0.11</v>
      </c>
      <c r="G400" s="8">
        <v>1.05</v>
      </c>
      <c r="H400" s="8">
        <v>8.5</v>
      </c>
      <c r="I400" s="8"/>
      <c r="J400" s="8">
        <f t="shared" si="77"/>
        <v>7.6483000000000008</v>
      </c>
      <c r="K400" s="8">
        <v>0.11</v>
      </c>
      <c r="L400" s="8">
        <v>44.71</v>
      </c>
      <c r="M400" s="8">
        <v>0.68</v>
      </c>
      <c r="N400" s="8"/>
      <c r="O400" s="8">
        <v>0.02</v>
      </c>
      <c r="P400" s="8">
        <v>0.01</v>
      </c>
      <c r="Q400" s="8"/>
      <c r="R400" s="8">
        <f t="shared" si="78"/>
        <v>96.298299999999998</v>
      </c>
      <c r="S400" s="8">
        <f t="shared" si="75"/>
        <v>91.245157389693787</v>
      </c>
      <c r="T400" s="8">
        <f t="shared" si="76"/>
        <v>0.87454476190476194</v>
      </c>
      <c r="U400" s="12"/>
      <c r="V400" s="12"/>
      <c r="W400" s="12"/>
      <c r="X400" s="12"/>
      <c r="Y400" s="12"/>
      <c r="Z400" s="12"/>
      <c r="AA400" s="12"/>
      <c r="AB400" s="12"/>
      <c r="AC400" s="12"/>
      <c r="AD400" s="12">
        <v>7</v>
      </c>
      <c r="AE400" s="12">
        <v>33</v>
      </c>
      <c r="AF400" s="12">
        <v>2387</v>
      </c>
      <c r="AG400" s="12"/>
      <c r="AH400" s="12">
        <v>2324</v>
      </c>
      <c r="AI400" s="12">
        <v>5</v>
      </c>
      <c r="AJ400" s="12">
        <v>51</v>
      </c>
      <c r="AK400" s="12"/>
      <c r="AL400" s="12"/>
      <c r="AM400" s="12"/>
      <c r="AN400" s="12"/>
      <c r="AO400" s="12"/>
      <c r="AP400" s="12">
        <v>3</v>
      </c>
      <c r="AQ400" s="12">
        <v>12</v>
      </c>
      <c r="AR400" s="12">
        <v>3</v>
      </c>
      <c r="AS400" s="12">
        <v>5</v>
      </c>
      <c r="AT400" s="12">
        <v>2</v>
      </c>
      <c r="AU400" s="12"/>
      <c r="AV400" s="12"/>
      <c r="AW400" s="12"/>
      <c r="AX400" s="12"/>
      <c r="AY400" s="12"/>
      <c r="AZ400" s="12"/>
      <c r="BA400" s="12"/>
      <c r="BB400" s="12"/>
      <c r="BC400" s="12"/>
      <c r="BD400" s="12"/>
      <c r="BE400" s="12"/>
      <c r="BF400" s="12"/>
      <c r="BG400" s="12">
        <v>45</v>
      </c>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row>
    <row r="401" spans="1:100" s="20" customFormat="1">
      <c r="A401" s="19"/>
      <c r="B401" s="19" t="s">
        <v>1491</v>
      </c>
      <c r="C401" s="19" t="s">
        <v>1697</v>
      </c>
      <c r="D401" s="19" t="s">
        <v>1804</v>
      </c>
      <c r="E401" s="8">
        <v>42.3</v>
      </c>
      <c r="F401" s="8">
        <v>0.13</v>
      </c>
      <c r="G401" s="8">
        <v>1.0900000000000001</v>
      </c>
      <c r="H401" s="8">
        <v>7.34</v>
      </c>
      <c r="I401" s="8"/>
      <c r="J401" s="8">
        <f t="shared" si="77"/>
        <v>6.6045319999999998</v>
      </c>
      <c r="K401" s="8">
        <v>0.1</v>
      </c>
      <c r="L401" s="8">
        <v>42.65</v>
      </c>
      <c r="M401" s="8">
        <v>0.56999999999999995</v>
      </c>
      <c r="N401" s="8">
        <v>0.01</v>
      </c>
      <c r="O401" s="8">
        <v>0.02</v>
      </c>
      <c r="P401" s="8">
        <v>0.01</v>
      </c>
      <c r="Q401" s="8"/>
      <c r="R401" s="8">
        <f t="shared" si="78"/>
        <v>93.484532000000002</v>
      </c>
      <c r="S401" s="8">
        <f t="shared" si="75"/>
        <v>92.008484192806804</v>
      </c>
      <c r="T401" s="8">
        <f t="shared" si="76"/>
        <v>0.70617247706422015</v>
      </c>
      <c r="U401" s="12"/>
      <c r="V401" s="12"/>
      <c r="W401" s="12"/>
      <c r="X401" s="12"/>
      <c r="Y401" s="12"/>
      <c r="Z401" s="12"/>
      <c r="AA401" s="12"/>
      <c r="AB401" s="12"/>
      <c r="AC401" s="12"/>
      <c r="AD401" s="12">
        <v>4</v>
      </c>
      <c r="AE401" s="12">
        <v>34</v>
      </c>
      <c r="AF401" s="12">
        <v>2367</v>
      </c>
      <c r="AG401" s="12"/>
      <c r="AH401" s="12">
        <v>2175</v>
      </c>
      <c r="AI401" s="12">
        <v>7</v>
      </c>
      <c r="AJ401" s="12">
        <v>40</v>
      </c>
      <c r="AK401" s="12"/>
      <c r="AL401" s="12"/>
      <c r="AM401" s="12"/>
      <c r="AN401" s="12"/>
      <c r="AO401" s="12"/>
      <c r="AP401" s="12">
        <v>2</v>
      </c>
      <c r="AQ401" s="12">
        <v>13</v>
      </c>
      <c r="AR401" s="12">
        <v>3</v>
      </c>
      <c r="AS401" s="12">
        <v>8</v>
      </c>
      <c r="AT401" s="12">
        <v>3</v>
      </c>
      <c r="AU401" s="12"/>
      <c r="AV401" s="12"/>
      <c r="AW401" s="12"/>
      <c r="AX401" s="12"/>
      <c r="AY401" s="12"/>
      <c r="AZ401" s="12"/>
      <c r="BA401" s="12"/>
      <c r="BB401" s="12"/>
      <c r="BC401" s="12"/>
      <c r="BD401" s="12"/>
      <c r="BE401" s="12"/>
      <c r="BF401" s="12"/>
      <c r="BG401" s="12">
        <v>234</v>
      </c>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row>
    <row r="402" spans="1:100" s="20" customFormat="1">
      <c r="A402" s="19"/>
      <c r="B402" s="19" t="s">
        <v>1491</v>
      </c>
      <c r="C402" s="19" t="s">
        <v>1697</v>
      </c>
      <c r="D402" s="19" t="s">
        <v>1803</v>
      </c>
      <c r="E402" s="8">
        <v>42.21</v>
      </c>
      <c r="F402" s="8">
        <v>0.14000000000000001</v>
      </c>
      <c r="G402" s="8">
        <v>1.01</v>
      </c>
      <c r="H402" s="8">
        <v>8.24</v>
      </c>
      <c r="I402" s="8"/>
      <c r="J402" s="8">
        <f t="shared" si="77"/>
        <v>7.4143520000000009</v>
      </c>
      <c r="K402" s="8">
        <v>0.11</v>
      </c>
      <c r="L402" s="8">
        <v>44.23</v>
      </c>
      <c r="M402" s="8">
        <v>0.7</v>
      </c>
      <c r="N402" s="8"/>
      <c r="O402" s="8">
        <v>0.03</v>
      </c>
      <c r="P402" s="8"/>
      <c r="Q402" s="8"/>
      <c r="R402" s="8">
        <f t="shared" si="78"/>
        <v>95.844352000000015</v>
      </c>
      <c r="S402" s="8">
        <f t="shared" si="75"/>
        <v>91.405748761425315</v>
      </c>
      <c r="T402" s="8">
        <f t="shared" si="76"/>
        <v>0.93592079207920797</v>
      </c>
      <c r="U402" s="12"/>
      <c r="V402" s="12"/>
      <c r="W402" s="12"/>
      <c r="X402" s="12"/>
      <c r="Y402" s="12"/>
      <c r="Z402" s="12"/>
      <c r="AA402" s="12"/>
      <c r="AB402" s="12"/>
      <c r="AC402" s="12"/>
      <c r="AD402" s="12">
        <v>6</v>
      </c>
      <c r="AE402" s="12">
        <v>35</v>
      </c>
      <c r="AF402" s="12">
        <v>2612</v>
      </c>
      <c r="AG402" s="12"/>
      <c r="AH402" s="12">
        <v>2264</v>
      </c>
      <c r="AI402" s="12">
        <v>4</v>
      </c>
      <c r="AJ402" s="12">
        <v>46</v>
      </c>
      <c r="AK402" s="12"/>
      <c r="AL402" s="12"/>
      <c r="AM402" s="12"/>
      <c r="AN402" s="12"/>
      <c r="AO402" s="12"/>
      <c r="AP402" s="12">
        <v>3</v>
      </c>
      <c r="AQ402" s="12">
        <v>15</v>
      </c>
      <c r="AR402" s="12">
        <v>3</v>
      </c>
      <c r="AS402" s="12">
        <v>8</v>
      </c>
      <c r="AT402" s="12">
        <v>3</v>
      </c>
      <c r="AU402" s="12"/>
      <c r="AV402" s="12"/>
      <c r="AW402" s="12"/>
      <c r="AX402" s="12"/>
      <c r="AY402" s="12"/>
      <c r="AZ402" s="12"/>
      <c r="BA402" s="12"/>
      <c r="BB402" s="12"/>
      <c r="BC402" s="12"/>
      <c r="BD402" s="12"/>
      <c r="BE402" s="12"/>
      <c r="BF402" s="12"/>
      <c r="BG402" s="12">
        <v>33</v>
      </c>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row>
    <row r="403" spans="1:100" s="20" customFormat="1">
      <c r="A403" s="19"/>
      <c r="B403" s="19" t="s">
        <v>1491</v>
      </c>
      <c r="C403" s="19" t="s">
        <v>1697</v>
      </c>
      <c r="D403" s="19" t="s">
        <v>1802</v>
      </c>
      <c r="E403" s="8">
        <v>41.35</v>
      </c>
      <c r="F403" s="8">
        <v>0.13</v>
      </c>
      <c r="G403" s="8">
        <v>1.0900000000000001</v>
      </c>
      <c r="H403" s="8">
        <v>8.32</v>
      </c>
      <c r="I403" s="8"/>
      <c r="J403" s="8">
        <f t="shared" si="77"/>
        <v>7.4863360000000005</v>
      </c>
      <c r="K403" s="8">
        <v>0.12</v>
      </c>
      <c r="L403" s="8">
        <v>43.1</v>
      </c>
      <c r="M403" s="8">
        <v>0.75</v>
      </c>
      <c r="N403" s="8"/>
      <c r="O403" s="8">
        <v>0.05</v>
      </c>
      <c r="P403" s="8">
        <v>0.01</v>
      </c>
      <c r="Q403" s="8"/>
      <c r="R403" s="8">
        <f t="shared" si="78"/>
        <v>94.086335999999989</v>
      </c>
      <c r="S403" s="8">
        <f t="shared" si="75"/>
        <v>91.122401949099327</v>
      </c>
      <c r="T403" s="8">
        <f t="shared" si="76"/>
        <v>0.92917431192660538</v>
      </c>
      <c r="U403" s="12"/>
      <c r="V403" s="12"/>
      <c r="W403" s="12"/>
      <c r="X403" s="12"/>
      <c r="Y403" s="12"/>
      <c r="Z403" s="12"/>
      <c r="AA403" s="12"/>
      <c r="AB403" s="12"/>
      <c r="AC403" s="12"/>
      <c r="AD403" s="12">
        <v>8</v>
      </c>
      <c r="AE403" s="12">
        <v>37</v>
      </c>
      <c r="AF403" s="12">
        <v>2631</v>
      </c>
      <c r="AG403" s="12"/>
      <c r="AH403" s="12">
        <v>2197</v>
      </c>
      <c r="AI403" s="12">
        <v>4</v>
      </c>
      <c r="AJ403" s="12">
        <v>47</v>
      </c>
      <c r="AK403" s="12"/>
      <c r="AL403" s="12"/>
      <c r="AM403" s="12"/>
      <c r="AN403" s="12"/>
      <c r="AO403" s="12"/>
      <c r="AP403" s="12">
        <v>3</v>
      </c>
      <c r="AQ403" s="12">
        <v>14</v>
      </c>
      <c r="AR403" s="12">
        <v>3</v>
      </c>
      <c r="AS403" s="12">
        <v>8</v>
      </c>
      <c r="AT403" s="12">
        <v>3</v>
      </c>
      <c r="AU403" s="12"/>
      <c r="AV403" s="12"/>
      <c r="AW403" s="12"/>
      <c r="AX403" s="12"/>
      <c r="AY403" s="12"/>
      <c r="AZ403" s="12"/>
      <c r="BA403" s="12"/>
      <c r="BB403" s="12"/>
      <c r="BC403" s="12"/>
      <c r="BD403" s="12"/>
      <c r="BE403" s="12"/>
      <c r="BF403" s="12"/>
      <c r="BG403" s="12">
        <v>38</v>
      </c>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row>
    <row r="404" spans="1:100" s="20" customFormat="1">
      <c r="A404" s="19"/>
      <c r="B404" s="19" t="s">
        <v>1491</v>
      </c>
      <c r="C404" s="19" t="s">
        <v>1697</v>
      </c>
      <c r="D404" s="19" t="s">
        <v>1801</v>
      </c>
      <c r="E404" s="8">
        <v>41.35</v>
      </c>
      <c r="F404" s="8">
        <v>0.1</v>
      </c>
      <c r="G404" s="8">
        <v>1.04</v>
      </c>
      <c r="H404" s="8">
        <v>8.1</v>
      </c>
      <c r="I404" s="8"/>
      <c r="J404" s="8">
        <f t="shared" si="77"/>
        <v>7.2883800000000001</v>
      </c>
      <c r="K404" s="8">
        <v>0.1</v>
      </c>
      <c r="L404" s="8">
        <v>44.28</v>
      </c>
      <c r="M404" s="8">
        <v>0.8</v>
      </c>
      <c r="N404" s="8">
        <v>0.03</v>
      </c>
      <c r="O404" s="8">
        <v>0.03</v>
      </c>
      <c r="P404" s="8">
        <v>0.01</v>
      </c>
      <c r="Q404" s="8"/>
      <c r="R404" s="8">
        <f t="shared" si="78"/>
        <v>95.028379999999999</v>
      </c>
      <c r="S404" s="8">
        <f t="shared" si="75"/>
        <v>91.548159604163644</v>
      </c>
      <c r="T404" s="8">
        <f t="shared" si="76"/>
        <v>1.0387692307692309</v>
      </c>
      <c r="U404" s="12"/>
      <c r="V404" s="12"/>
      <c r="W404" s="12"/>
      <c r="X404" s="12"/>
      <c r="Y404" s="12"/>
      <c r="Z404" s="12"/>
      <c r="AA404" s="12"/>
      <c r="AB404" s="12"/>
      <c r="AC404" s="12"/>
      <c r="AD404" s="12">
        <v>4</v>
      </c>
      <c r="AE404" s="12">
        <v>30</v>
      </c>
      <c r="AF404" s="12">
        <v>1850</v>
      </c>
      <c r="AG404" s="12"/>
      <c r="AH404" s="12">
        <v>2346</v>
      </c>
      <c r="AI404" s="12">
        <v>9</v>
      </c>
      <c r="AJ404" s="12">
        <v>45</v>
      </c>
      <c r="AK404" s="12"/>
      <c r="AL404" s="12"/>
      <c r="AM404" s="12"/>
      <c r="AN404" s="12"/>
      <c r="AO404" s="12"/>
      <c r="AP404" s="12">
        <v>2</v>
      </c>
      <c r="AQ404" s="12">
        <v>25</v>
      </c>
      <c r="AR404" s="12">
        <v>2</v>
      </c>
      <c r="AS404" s="12">
        <v>5</v>
      </c>
      <c r="AT404" s="12">
        <v>2</v>
      </c>
      <c r="AU404" s="12"/>
      <c r="AV404" s="12"/>
      <c r="AW404" s="12"/>
      <c r="AX404" s="12"/>
      <c r="AY404" s="12"/>
      <c r="AZ404" s="12"/>
      <c r="BA404" s="12"/>
      <c r="BB404" s="12"/>
      <c r="BC404" s="12"/>
      <c r="BD404" s="12"/>
      <c r="BE404" s="12"/>
      <c r="BF404" s="12"/>
      <c r="BG404" s="12">
        <v>40</v>
      </c>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row>
    <row r="405" spans="1:100" s="20" customFormat="1">
      <c r="A405" s="19"/>
      <c r="B405" s="19" t="s">
        <v>1491</v>
      </c>
      <c r="C405" s="19" t="s">
        <v>1697</v>
      </c>
      <c r="D405" s="19" t="s">
        <v>1800</v>
      </c>
      <c r="E405" s="8">
        <v>40.909999999999997</v>
      </c>
      <c r="F405" s="8">
        <v>0.11</v>
      </c>
      <c r="G405" s="8">
        <v>0.62</v>
      </c>
      <c r="H405" s="8">
        <v>8.2899999999999991</v>
      </c>
      <c r="I405" s="8"/>
      <c r="J405" s="8">
        <f t="shared" si="77"/>
        <v>7.4593419999999995</v>
      </c>
      <c r="K405" s="8">
        <v>0.12</v>
      </c>
      <c r="L405" s="8">
        <v>44.73</v>
      </c>
      <c r="M405" s="8">
        <v>0.45</v>
      </c>
      <c r="N405" s="8">
        <v>0.02</v>
      </c>
      <c r="O405" s="8">
        <v>0.04</v>
      </c>
      <c r="P405" s="8"/>
      <c r="Q405" s="8"/>
      <c r="R405" s="8">
        <f t="shared" si="78"/>
        <v>94.459342000000007</v>
      </c>
      <c r="S405" s="8">
        <f t="shared" si="75"/>
        <v>91.446443749048399</v>
      </c>
      <c r="T405" s="8">
        <f t="shared" si="76"/>
        <v>0.98012903225806447</v>
      </c>
      <c r="U405" s="12"/>
      <c r="V405" s="12"/>
      <c r="W405" s="12"/>
      <c r="X405" s="12"/>
      <c r="Y405" s="12"/>
      <c r="Z405" s="12"/>
      <c r="AA405" s="12"/>
      <c r="AB405" s="12"/>
      <c r="AC405" s="12"/>
      <c r="AD405" s="12">
        <v>6</v>
      </c>
      <c r="AE405" s="12">
        <v>29</v>
      </c>
      <c r="AF405" s="12">
        <v>2498</v>
      </c>
      <c r="AG405" s="12"/>
      <c r="AH405" s="12">
        <v>2356</v>
      </c>
      <c r="AI405" s="12">
        <v>5</v>
      </c>
      <c r="AJ405" s="12">
        <v>46</v>
      </c>
      <c r="AK405" s="12"/>
      <c r="AL405" s="12"/>
      <c r="AM405" s="12"/>
      <c r="AN405" s="12"/>
      <c r="AO405" s="12"/>
      <c r="AP405" s="12">
        <v>3</v>
      </c>
      <c r="AQ405" s="12">
        <v>13</v>
      </c>
      <c r="AR405" s="12">
        <v>2</v>
      </c>
      <c r="AS405" s="12">
        <v>7</v>
      </c>
      <c r="AT405" s="12">
        <v>2</v>
      </c>
      <c r="AU405" s="12"/>
      <c r="AV405" s="12"/>
      <c r="AW405" s="12"/>
      <c r="AX405" s="12"/>
      <c r="AY405" s="12"/>
      <c r="AZ405" s="12"/>
      <c r="BA405" s="12"/>
      <c r="BB405" s="12"/>
      <c r="BC405" s="12"/>
      <c r="BD405" s="12"/>
      <c r="BE405" s="12"/>
      <c r="BF405" s="12"/>
      <c r="BG405" s="12">
        <v>37</v>
      </c>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row>
    <row r="406" spans="1:100" s="20" customFormat="1">
      <c r="A406" s="19"/>
      <c r="B406" s="19" t="s">
        <v>1491</v>
      </c>
      <c r="C406" s="19" t="s">
        <v>1697</v>
      </c>
      <c r="D406" s="19" t="s">
        <v>1799</v>
      </c>
      <c r="E406" s="8">
        <v>41.64</v>
      </c>
      <c r="F406" s="8">
        <v>0.17</v>
      </c>
      <c r="G406" s="8">
        <v>1.07</v>
      </c>
      <c r="H406" s="8">
        <v>8.49</v>
      </c>
      <c r="I406" s="8"/>
      <c r="J406" s="8">
        <f t="shared" si="77"/>
        <v>7.6393020000000007</v>
      </c>
      <c r="K406" s="8">
        <v>0.12</v>
      </c>
      <c r="L406" s="8">
        <v>43.62</v>
      </c>
      <c r="M406" s="8">
        <v>0.67</v>
      </c>
      <c r="N406" s="8">
        <v>0.01</v>
      </c>
      <c r="O406" s="8">
        <v>0.03</v>
      </c>
      <c r="P406" s="8">
        <v>0.02</v>
      </c>
      <c r="Q406" s="8"/>
      <c r="R406" s="8">
        <f t="shared" si="78"/>
        <v>94.989301999999995</v>
      </c>
      <c r="S406" s="8">
        <f t="shared" ref="S406:S437" si="79">100*(L406/40.3)/((L406/40.3)+(J406/71.85))</f>
        <v>91.055567388064645</v>
      </c>
      <c r="T406" s="8">
        <f t="shared" ref="T406:T437" si="80">1.3504*M406/G406</f>
        <v>0.84557757009345802</v>
      </c>
      <c r="U406" s="12"/>
      <c r="V406" s="12"/>
      <c r="W406" s="12"/>
      <c r="X406" s="12"/>
      <c r="Y406" s="12"/>
      <c r="Z406" s="12"/>
      <c r="AA406" s="12"/>
      <c r="AB406" s="12"/>
      <c r="AC406" s="12"/>
      <c r="AD406" s="12">
        <v>10</v>
      </c>
      <c r="AE406" s="12">
        <v>51</v>
      </c>
      <c r="AF406" s="12">
        <v>2677</v>
      </c>
      <c r="AG406" s="12"/>
      <c r="AH406" s="12">
        <v>2219</v>
      </c>
      <c r="AI406" s="12">
        <v>5</v>
      </c>
      <c r="AJ406" s="12">
        <v>47</v>
      </c>
      <c r="AK406" s="12"/>
      <c r="AL406" s="12"/>
      <c r="AM406" s="12"/>
      <c r="AN406" s="12"/>
      <c r="AO406" s="12"/>
      <c r="AP406" s="12">
        <v>2</v>
      </c>
      <c r="AQ406" s="12">
        <v>21</v>
      </c>
      <c r="AR406" s="12">
        <v>3</v>
      </c>
      <c r="AS406" s="12">
        <v>12</v>
      </c>
      <c r="AT406" s="12">
        <v>3</v>
      </c>
      <c r="AU406" s="12"/>
      <c r="AV406" s="12"/>
      <c r="AW406" s="12"/>
      <c r="AX406" s="12"/>
      <c r="AY406" s="12"/>
      <c r="AZ406" s="12"/>
      <c r="BA406" s="12"/>
      <c r="BB406" s="12"/>
      <c r="BC406" s="12"/>
      <c r="BD406" s="12"/>
      <c r="BE406" s="12"/>
      <c r="BF406" s="12"/>
      <c r="BG406" s="12">
        <v>33</v>
      </c>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row>
    <row r="407" spans="1:100" s="20" customFormat="1">
      <c r="A407" s="19"/>
      <c r="B407" s="19" t="s">
        <v>1491</v>
      </c>
      <c r="C407" s="19" t="s">
        <v>1697</v>
      </c>
      <c r="D407" s="19" t="s">
        <v>1798</v>
      </c>
      <c r="E407" s="8">
        <v>40.74</v>
      </c>
      <c r="F407" s="8">
        <v>0.18</v>
      </c>
      <c r="G407" s="8">
        <v>1.46</v>
      </c>
      <c r="H407" s="8">
        <v>8.36</v>
      </c>
      <c r="I407" s="8"/>
      <c r="J407" s="8">
        <f t="shared" si="77"/>
        <v>7.5223279999999999</v>
      </c>
      <c r="K407" s="8">
        <v>0.12</v>
      </c>
      <c r="L407" s="8">
        <v>41.62</v>
      </c>
      <c r="M407" s="8">
        <v>1.17</v>
      </c>
      <c r="N407" s="8">
        <v>0.03</v>
      </c>
      <c r="O407" s="8">
        <v>0.03</v>
      </c>
      <c r="P407" s="8">
        <v>0.01</v>
      </c>
      <c r="Q407" s="8"/>
      <c r="R407" s="8">
        <f t="shared" si="78"/>
        <v>92.882328000000001</v>
      </c>
      <c r="S407" s="8">
        <f t="shared" si="79"/>
        <v>90.795642657745191</v>
      </c>
      <c r="T407" s="8">
        <f t="shared" si="80"/>
        <v>1.0821698630136987</v>
      </c>
      <c r="U407" s="12"/>
      <c r="V407" s="12"/>
      <c r="W407" s="12"/>
      <c r="X407" s="12"/>
      <c r="Y407" s="12"/>
      <c r="Z407" s="12"/>
      <c r="AA407" s="12"/>
      <c r="AB407" s="12"/>
      <c r="AC407" s="12"/>
      <c r="AD407" s="12">
        <v>7</v>
      </c>
      <c r="AE407" s="12">
        <v>39</v>
      </c>
      <c r="AF407" s="12">
        <v>2777</v>
      </c>
      <c r="AG407" s="12"/>
      <c r="AH407" s="12">
        <v>2131</v>
      </c>
      <c r="AI407" s="12">
        <v>10</v>
      </c>
      <c r="AJ407" s="12">
        <v>47</v>
      </c>
      <c r="AK407" s="12"/>
      <c r="AL407" s="12"/>
      <c r="AM407" s="12"/>
      <c r="AN407" s="12"/>
      <c r="AO407" s="12"/>
      <c r="AP407" s="12">
        <v>3</v>
      </c>
      <c r="AQ407" s="12">
        <v>14</v>
      </c>
      <c r="AR407" s="12">
        <v>4</v>
      </c>
      <c r="AS407" s="12">
        <v>10</v>
      </c>
      <c r="AT407" s="12">
        <v>2</v>
      </c>
      <c r="AU407" s="12"/>
      <c r="AV407" s="12"/>
      <c r="AW407" s="12"/>
      <c r="AX407" s="12"/>
      <c r="AY407" s="12"/>
      <c r="AZ407" s="12"/>
      <c r="BA407" s="12"/>
      <c r="BB407" s="12"/>
      <c r="BC407" s="12"/>
      <c r="BD407" s="12"/>
      <c r="BE407" s="12"/>
      <c r="BF407" s="12"/>
      <c r="BG407" s="12">
        <v>69</v>
      </c>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row>
    <row r="408" spans="1:100" s="20" customFormat="1">
      <c r="A408" s="19"/>
      <c r="B408" s="19" t="s">
        <v>1491</v>
      </c>
      <c r="C408" s="19" t="s">
        <v>1697</v>
      </c>
      <c r="D408" s="19" t="s">
        <v>1797</v>
      </c>
      <c r="E408" s="8">
        <v>41.62</v>
      </c>
      <c r="F408" s="8">
        <v>0.14000000000000001</v>
      </c>
      <c r="G408" s="8">
        <v>1.62</v>
      </c>
      <c r="H408" s="8">
        <v>7.9</v>
      </c>
      <c r="I408" s="8"/>
      <c r="J408" s="8">
        <f t="shared" si="77"/>
        <v>7.1084200000000006</v>
      </c>
      <c r="K408" s="8">
        <v>0.11</v>
      </c>
      <c r="L408" s="8">
        <v>41.96</v>
      </c>
      <c r="M408" s="8">
        <v>1.1499999999999999</v>
      </c>
      <c r="N408" s="8">
        <v>0.04</v>
      </c>
      <c r="O408" s="8">
        <v>0.25</v>
      </c>
      <c r="P408" s="8">
        <v>0.03</v>
      </c>
      <c r="Q408" s="8"/>
      <c r="R408" s="8">
        <f t="shared" si="78"/>
        <v>94.028419999999997</v>
      </c>
      <c r="S408" s="8">
        <f t="shared" si="79"/>
        <v>91.322517445081189</v>
      </c>
      <c r="T408" s="8">
        <f t="shared" si="80"/>
        <v>0.95861728395061718</v>
      </c>
      <c r="U408" s="12"/>
      <c r="V408" s="12"/>
      <c r="W408" s="12"/>
      <c r="X408" s="12"/>
      <c r="Y408" s="12"/>
      <c r="Z408" s="12"/>
      <c r="AA408" s="12"/>
      <c r="AB408" s="12"/>
      <c r="AC408" s="12"/>
      <c r="AD408" s="12">
        <v>10</v>
      </c>
      <c r="AE408" s="12">
        <v>55</v>
      </c>
      <c r="AF408" s="12">
        <v>2737</v>
      </c>
      <c r="AG408" s="12"/>
      <c r="AH408" s="12">
        <v>2172</v>
      </c>
      <c r="AI408" s="12">
        <v>11</v>
      </c>
      <c r="AJ408" s="12">
        <v>42</v>
      </c>
      <c r="AK408" s="12"/>
      <c r="AL408" s="12"/>
      <c r="AM408" s="12"/>
      <c r="AN408" s="12"/>
      <c r="AO408" s="12"/>
      <c r="AP408" s="12">
        <v>13</v>
      </c>
      <c r="AQ408" s="12">
        <v>51</v>
      </c>
      <c r="AR408" s="12">
        <v>2</v>
      </c>
      <c r="AS408" s="12">
        <v>11</v>
      </c>
      <c r="AT408" s="12">
        <v>6</v>
      </c>
      <c r="AU408" s="12"/>
      <c r="AV408" s="12"/>
      <c r="AW408" s="12"/>
      <c r="AX408" s="12"/>
      <c r="AY408" s="12"/>
      <c r="AZ408" s="12"/>
      <c r="BA408" s="12"/>
      <c r="BB408" s="12"/>
      <c r="BC408" s="12"/>
      <c r="BD408" s="12"/>
      <c r="BE408" s="12"/>
      <c r="BF408" s="12"/>
      <c r="BG408" s="12">
        <v>24</v>
      </c>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row>
    <row r="409" spans="1:100" s="20" customFormat="1">
      <c r="A409" s="19"/>
      <c r="B409" s="19" t="s">
        <v>1491</v>
      </c>
      <c r="C409" s="19" t="s">
        <v>1697</v>
      </c>
      <c r="D409" s="19" t="s">
        <v>1797</v>
      </c>
      <c r="E409" s="8">
        <v>42.86</v>
      </c>
      <c r="F409" s="8">
        <v>0.1</v>
      </c>
      <c r="G409" s="8">
        <v>2.34</v>
      </c>
      <c r="H409" s="8">
        <v>8.35</v>
      </c>
      <c r="I409" s="8"/>
      <c r="J409" s="8">
        <f t="shared" si="77"/>
        <v>7.5133299999999998</v>
      </c>
      <c r="K409" s="8">
        <v>0.12</v>
      </c>
      <c r="L409" s="8">
        <v>39.9</v>
      </c>
      <c r="M409" s="8">
        <v>2.19</v>
      </c>
      <c r="N409" s="8">
        <v>0.15</v>
      </c>
      <c r="O409" s="8">
        <v>0.02</v>
      </c>
      <c r="P409" s="8">
        <v>0.01</v>
      </c>
      <c r="Q409" s="8"/>
      <c r="R409" s="8">
        <f t="shared" si="78"/>
        <v>95.203329999999994</v>
      </c>
      <c r="S409" s="8">
        <f t="shared" si="79"/>
        <v>90.447154564205931</v>
      </c>
      <c r="T409" s="8">
        <f t="shared" si="80"/>
        <v>1.2638358974358974</v>
      </c>
      <c r="U409" s="12"/>
      <c r="V409" s="12"/>
      <c r="W409" s="12"/>
      <c r="X409" s="12"/>
      <c r="Y409" s="12"/>
      <c r="Z409" s="12"/>
      <c r="AA409" s="12"/>
      <c r="AB409" s="12"/>
      <c r="AC409" s="12"/>
      <c r="AD409" s="12">
        <v>9</v>
      </c>
      <c r="AE409" s="12">
        <v>51</v>
      </c>
      <c r="AF409" s="12">
        <v>2525</v>
      </c>
      <c r="AG409" s="12"/>
      <c r="AH409" s="12">
        <v>2040</v>
      </c>
      <c r="AI409" s="12">
        <v>10</v>
      </c>
      <c r="AJ409" s="12">
        <v>46</v>
      </c>
      <c r="AK409" s="12"/>
      <c r="AL409" s="12"/>
      <c r="AM409" s="12"/>
      <c r="AN409" s="12"/>
      <c r="AO409" s="12"/>
      <c r="AP409" s="12">
        <v>2</v>
      </c>
      <c r="AQ409" s="12">
        <v>20</v>
      </c>
      <c r="AR409" s="12">
        <v>4</v>
      </c>
      <c r="AS409" s="12">
        <v>6</v>
      </c>
      <c r="AT409" s="12">
        <v>2</v>
      </c>
      <c r="AU409" s="12"/>
      <c r="AV409" s="12"/>
      <c r="AW409" s="12"/>
      <c r="AX409" s="12"/>
      <c r="AY409" s="12"/>
      <c r="AZ409" s="12"/>
      <c r="BA409" s="12"/>
      <c r="BB409" s="12"/>
      <c r="BC409" s="12"/>
      <c r="BD409" s="12"/>
      <c r="BE409" s="12"/>
      <c r="BF409" s="12"/>
      <c r="BG409" s="12">
        <v>39</v>
      </c>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row>
    <row r="410" spans="1:100" s="20" customFormat="1">
      <c r="A410" s="19"/>
      <c r="B410" s="19" t="s">
        <v>1491</v>
      </c>
      <c r="C410" s="19" t="s">
        <v>1697</v>
      </c>
      <c r="D410" s="19" t="s">
        <v>1796</v>
      </c>
      <c r="E410" s="8">
        <v>40.9</v>
      </c>
      <c r="F410" s="8">
        <v>0.14000000000000001</v>
      </c>
      <c r="G410" s="8">
        <v>1.69</v>
      </c>
      <c r="H410" s="8">
        <v>8.36</v>
      </c>
      <c r="I410" s="8"/>
      <c r="J410" s="8">
        <f t="shared" ref="J410:J444" si="81">H410*0.8998</f>
        <v>7.5223279999999999</v>
      </c>
      <c r="K410" s="8">
        <v>0.11</v>
      </c>
      <c r="L410" s="8">
        <v>41.21</v>
      </c>
      <c r="M410" s="8">
        <v>1.0900000000000001</v>
      </c>
      <c r="N410" s="8"/>
      <c r="O410" s="8">
        <v>0.03</v>
      </c>
      <c r="P410" s="8"/>
      <c r="Q410" s="8"/>
      <c r="R410" s="8">
        <f t="shared" ref="R410:R444" si="82">SUM(J410:P410,E410:G410)</f>
        <v>92.692328000000003</v>
      </c>
      <c r="S410" s="8">
        <f t="shared" si="79"/>
        <v>90.712573042490504</v>
      </c>
      <c r="T410" s="8">
        <f t="shared" si="80"/>
        <v>0.87096804733727817</v>
      </c>
      <c r="U410" s="12"/>
      <c r="V410" s="12"/>
      <c r="W410" s="12"/>
      <c r="X410" s="12"/>
      <c r="Y410" s="12"/>
      <c r="Z410" s="12"/>
      <c r="AA410" s="12"/>
      <c r="AB410" s="12"/>
      <c r="AC410" s="12"/>
      <c r="AD410" s="12">
        <v>16</v>
      </c>
      <c r="AE410" s="12">
        <v>83</v>
      </c>
      <c r="AF410" s="12">
        <v>3000</v>
      </c>
      <c r="AG410" s="12"/>
      <c r="AH410" s="12">
        <v>2122</v>
      </c>
      <c r="AI410" s="12">
        <v>28</v>
      </c>
      <c r="AJ410" s="12">
        <v>50</v>
      </c>
      <c r="AK410" s="12"/>
      <c r="AL410" s="12"/>
      <c r="AM410" s="12"/>
      <c r="AN410" s="12"/>
      <c r="AO410" s="12"/>
      <c r="AP410" s="12">
        <v>2</v>
      </c>
      <c r="AQ410" s="12">
        <v>17</v>
      </c>
      <c r="AR410" s="12">
        <v>4</v>
      </c>
      <c r="AS410" s="12">
        <v>8</v>
      </c>
      <c r="AT410" s="12">
        <v>2</v>
      </c>
      <c r="AU410" s="12"/>
      <c r="AV410" s="12"/>
      <c r="AW410" s="12"/>
      <c r="AX410" s="12"/>
      <c r="AY410" s="12"/>
      <c r="AZ410" s="12"/>
      <c r="BA410" s="12"/>
      <c r="BB410" s="12"/>
      <c r="BC410" s="12"/>
      <c r="BD410" s="12"/>
      <c r="BE410" s="12"/>
      <c r="BF410" s="12"/>
      <c r="BG410" s="12">
        <v>41</v>
      </c>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row>
    <row r="411" spans="1:100" s="20" customFormat="1">
      <c r="A411" s="19"/>
      <c r="B411" s="19" t="s">
        <v>1491</v>
      </c>
      <c r="C411" s="19" t="s">
        <v>1697</v>
      </c>
      <c r="D411" s="19" t="s">
        <v>1795</v>
      </c>
      <c r="E411" s="8">
        <v>43.11</v>
      </c>
      <c r="F411" s="8">
        <v>0.23</v>
      </c>
      <c r="G411" s="8">
        <v>3.84</v>
      </c>
      <c r="H411" s="8">
        <v>8.81</v>
      </c>
      <c r="I411" s="8"/>
      <c r="J411" s="8">
        <f t="shared" si="81"/>
        <v>7.9272380000000009</v>
      </c>
      <c r="K411" s="8">
        <v>0.13</v>
      </c>
      <c r="L411" s="8">
        <v>37.39</v>
      </c>
      <c r="M411" s="8">
        <v>2.79</v>
      </c>
      <c r="N411" s="8">
        <v>0.1</v>
      </c>
      <c r="O411" s="8">
        <v>0.06</v>
      </c>
      <c r="P411" s="8">
        <v>0.02</v>
      </c>
      <c r="Q411" s="8"/>
      <c r="R411" s="8">
        <f t="shared" si="82"/>
        <v>95.597238000000019</v>
      </c>
      <c r="S411" s="8">
        <f t="shared" si="79"/>
        <v>89.372117296517587</v>
      </c>
      <c r="T411" s="8">
        <f t="shared" si="80"/>
        <v>0.98115000000000008</v>
      </c>
      <c r="U411" s="12"/>
      <c r="V411" s="12"/>
      <c r="W411" s="12"/>
      <c r="X411" s="12"/>
      <c r="Y411" s="12"/>
      <c r="Z411" s="12"/>
      <c r="AA411" s="12"/>
      <c r="AB411" s="12"/>
      <c r="AC411" s="12"/>
      <c r="AD411" s="12">
        <v>11</v>
      </c>
      <c r="AE411" s="12">
        <v>60</v>
      </c>
      <c r="AF411" s="12">
        <v>2569</v>
      </c>
      <c r="AG411" s="12"/>
      <c r="AH411" s="12">
        <v>1907</v>
      </c>
      <c r="AI411" s="12">
        <v>14</v>
      </c>
      <c r="AJ411" s="12">
        <v>49</v>
      </c>
      <c r="AK411" s="12"/>
      <c r="AL411" s="12"/>
      <c r="AM411" s="12"/>
      <c r="AN411" s="12"/>
      <c r="AO411" s="12"/>
      <c r="AP411" s="12">
        <v>4</v>
      </c>
      <c r="AQ411" s="12">
        <v>30</v>
      </c>
      <c r="AR411" s="12"/>
      <c r="AS411" s="12">
        <v>15</v>
      </c>
      <c r="AT411" s="12"/>
      <c r="AU411" s="12"/>
      <c r="AV411" s="12"/>
      <c r="AW411" s="12"/>
      <c r="AX411" s="12"/>
      <c r="AY411" s="12"/>
      <c r="AZ411" s="12"/>
      <c r="BA411" s="12"/>
      <c r="BB411" s="12"/>
      <c r="BC411" s="12"/>
      <c r="BD411" s="12"/>
      <c r="BE411" s="12"/>
      <c r="BF411" s="12"/>
      <c r="BG411" s="12">
        <v>41</v>
      </c>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row>
    <row r="412" spans="1:100" s="20" customFormat="1">
      <c r="A412" s="19"/>
      <c r="B412" s="19" t="s">
        <v>1491</v>
      </c>
      <c r="C412" s="19" t="s">
        <v>1697</v>
      </c>
      <c r="D412" s="19" t="s">
        <v>1794</v>
      </c>
      <c r="E412" s="8">
        <v>42.43</v>
      </c>
      <c r="F412" s="8">
        <v>0.15</v>
      </c>
      <c r="G412" s="8">
        <v>2.69</v>
      </c>
      <c r="H412" s="8">
        <v>9.09</v>
      </c>
      <c r="I412" s="8"/>
      <c r="J412" s="8">
        <f t="shared" si="81"/>
        <v>8.1791820000000008</v>
      </c>
      <c r="K412" s="8">
        <v>0.13</v>
      </c>
      <c r="L412" s="8">
        <v>40.58</v>
      </c>
      <c r="M412" s="8">
        <v>2.31</v>
      </c>
      <c r="N412" s="8">
        <v>0.11</v>
      </c>
      <c r="O412" s="8">
        <v>0.06</v>
      </c>
      <c r="P412" s="8">
        <v>0.01</v>
      </c>
      <c r="Q412" s="8"/>
      <c r="R412" s="8">
        <f t="shared" si="82"/>
        <v>96.649181999999996</v>
      </c>
      <c r="S412" s="8">
        <f t="shared" si="79"/>
        <v>89.843107247426119</v>
      </c>
      <c r="T412" s="8">
        <f t="shared" si="80"/>
        <v>1.1596371747211895</v>
      </c>
      <c r="U412" s="12"/>
      <c r="V412" s="12"/>
      <c r="W412" s="12"/>
      <c r="X412" s="12"/>
      <c r="Y412" s="12"/>
      <c r="Z412" s="12"/>
      <c r="AA412" s="12"/>
      <c r="AB412" s="12"/>
      <c r="AC412" s="12"/>
      <c r="AD412" s="12">
        <v>4</v>
      </c>
      <c r="AE412" s="12">
        <v>32</v>
      </c>
      <c r="AF412" s="12">
        <v>2327</v>
      </c>
      <c r="AG412" s="12"/>
      <c r="AH412" s="12">
        <v>2148</v>
      </c>
      <c r="AI412" s="12">
        <v>8</v>
      </c>
      <c r="AJ412" s="12">
        <v>54</v>
      </c>
      <c r="AK412" s="12"/>
      <c r="AL412" s="12"/>
      <c r="AM412" s="12"/>
      <c r="AN412" s="12"/>
      <c r="AO412" s="12"/>
      <c r="AP412" s="12">
        <v>4</v>
      </c>
      <c r="AQ412" s="12">
        <v>27</v>
      </c>
      <c r="AR412" s="12"/>
      <c r="AS412" s="12">
        <v>11</v>
      </c>
      <c r="AT412" s="12"/>
      <c r="AU412" s="12"/>
      <c r="AV412" s="12"/>
      <c r="AW412" s="12"/>
      <c r="AX412" s="12"/>
      <c r="AY412" s="12"/>
      <c r="AZ412" s="12"/>
      <c r="BA412" s="12"/>
      <c r="BB412" s="12"/>
      <c r="BC412" s="12"/>
      <c r="BD412" s="12"/>
      <c r="BE412" s="12"/>
      <c r="BF412" s="12"/>
      <c r="BG412" s="12">
        <v>41</v>
      </c>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row>
    <row r="413" spans="1:100" s="20" customFormat="1">
      <c r="A413" s="19"/>
      <c r="B413" s="19" t="s">
        <v>1491</v>
      </c>
      <c r="C413" s="19" t="s">
        <v>1697</v>
      </c>
      <c r="D413" s="19" t="s">
        <v>1793</v>
      </c>
      <c r="E413" s="8">
        <v>41.1</v>
      </c>
      <c r="F413" s="8">
        <v>0.1</v>
      </c>
      <c r="G413" s="8">
        <v>0.61</v>
      </c>
      <c r="H413" s="8">
        <v>8.91</v>
      </c>
      <c r="I413" s="8"/>
      <c r="J413" s="8">
        <f t="shared" si="81"/>
        <v>8.0172179999999997</v>
      </c>
      <c r="K413" s="8">
        <v>0.12</v>
      </c>
      <c r="L413" s="8">
        <v>42.96</v>
      </c>
      <c r="M413" s="8">
        <v>0.94</v>
      </c>
      <c r="N413" s="8"/>
      <c r="O413" s="8">
        <v>0.03</v>
      </c>
      <c r="P413" s="8">
        <v>0.01</v>
      </c>
      <c r="Q413" s="8"/>
      <c r="R413" s="8">
        <f t="shared" si="82"/>
        <v>93.88721799999999</v>
      </c>
      <c r="S413" s="8">
        <f t="shared" si="79"/>
        <v>90.52446656932986</v>
      </c>
      <c r="T413" s="8">
        <f t="shared" si="80"/>
        <v>2.0809442622950822</v>
      </c>
      <c r="U413" s="12"/>
      <c r="V413" s="12"/>
      <c r="W413" s="12"/>
      <c r="X413" s="12"/>
      <c r="Y413" s="12"/>
      <c r="Z413" s="12"/>
      <c r="AA413" s="12"/>
      <c r="AB413" s="12"/>
      <c r="AC413" s="12"/>
      <c r="AD413" s="12">
        <v>12</v>
      </c>
      <c r="AE413" s="12">
        <v>58</v>
      </c>
      <c r="AF413" s="12">
        <v>1788</v>
      </c>
      <c r="AG413" s="12"/>
      <c r="AH413" s="12">
        <v>2294</v>
      </c>
      <c r="AI413" s="12">
        <v>19</v>
      </c>
      <c r="AJ413" s="12">
        <v>56</v>
      </c>
      <c r="AK413" s="12"/>
      <c r="AL413" s="12"/>
      <c r="AM413" s="12"/>
      <c r="AN413" s="12"/>
      <c r="AO413" s="12"/>
      <c r="AP413" s="12">
        <v>2</v>
      </c>
      <c r="AQ413" s="12">
        <v>18</v>
      </c>
      <c r="AR413" s="12"/>
      <c r="AS413" s="12">
        <v>6</v>
      </c>
      <c r="AT413" s="12"/>
      <c r="AU413" s="12"/>
      <c r="AV413" s="12"/>
      <c r="AW413" s="12"/>
      <c r="AX413" s="12"/>
      <c r="AY413" s="12"/>
      <c r="AZ413" s="12"/>
      <c r="BA413" s="12"/>
      <c r="BB413" s="12"/>
      <c r="BC413" s="12"/>
      <c r="BD413" s="12"/>
      <c r="BE413" s="12"/>
      <c r="BF413" s="12"/>
      <c r="BG413" s="12">
        <v>81</v>
      </c>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row>
    <row r="414" spans="1:100" s="20" customFormat="1">
      <c r="A414" s="19"/>
      <c r="B414" s="19" t="s">
        <v>1491</v>
      </c>
      <c r="C414" s="19" t="s">
        <v>1697</v>
      </c>
      <c r="D414" s="19" t="s">
        <v>1792</v>
      </c>
      <c r="E414" s="8">
        <v>42.1</v>
      </c>
      <c r="F414" s="8">
        <v>0.11</v>
      </c>
      <c r="G414" s="8">
        <v>2.71</v>
      </c>
      <c r="H414" s="8">
        <v>7.89</v>
      </c>
      <c r="I414" s="8"/>
      <c r="J414" s="8">
        <f t="shared" si="81"/>
        <v>7.0994219999999997</v>
      </c>
      <c r="K414" s="8">
        <v>0.12</v>
      </c>
      <c r="L414" s="8">
        <v>39.85</v>
      </c>
      <c r="M414" s="8">
        <v>2.33</v>
      </c>
      <c r="N414" s="8">
        <v>0.1</v>
      </c>
      <c r="O414" s="8">
        <v>0.12</v>
      </c>
      <c r="P414" s="8">
        <v>0.02</v>
      </c>
      <c r="Q414" s="8"/>
      <c r="R414" s="8">
        <f t="shared" si="82"/>
        <v>94.559421999999998</v>
      </c>
      <c r="S414" s="8">
        <f t="shared" si="79"/>
        <v>90.915312822793808</v>
      </c>
      <c r="T414" s="8">
        <f t="shared" si="80"/>
        <v>1.1610450184501846</v>
      </c>
      <c r="U414" s="12"/>
      <c r="V414" s="12"/>
      <c r="W414" s="12"/>
      <c r="X414" s="12"/>
      <c r="Y414" s="12"/>
      <c r="Z414" s="12"/>
      <c r="AA414" s="12"/>
      <c r="AB414" s="12"/>
      <c r="AC414" s="12"/>
      <c r="AD414" s="12">
        <v>7</v>
      </c>
      <c r="AE414" s="12">
        <v>50</v>
      </c>
      <c r="AF414" s="12">
        <v>3192</v>
      </c>
      <c r="AG414" s="12"/>
      <c r="AH414" s="12">
        <v>1989</v>
      </c>
      <c r="AI414" s="12">
        <v>4</v>
      </c>
      <c r="AJ414" s="12">
        <v>42</v>
      </c>
      <c r="AK414" s="12"/>
      <c r="AL414" s="12"/>
      <c r="AM414" s="12"/>
      <c r="AN414" s="12"/>
      <c r="AO414" s="12"/>
      <c r="AP414" s="12">
        <v>4</v>
      </c>
      <c r="AQ414" s="12">
        <v>48</v>
      </c>
      <c r="AR414" s="12"/>
      <c r="AS414" s="12">
        <v>10</v>
      </c>
      <c r="AT414" s="12"/>
      <c r="AU414" s="12"/>
      <c r="AV414" s="12"/>
      <c r="AW414" s="12"/>
      <c r="AX414" s="12"/>
      <c r="AY414" s="12"/>
      <c r="AZ414" s="12"/>
      <c r="BA414" s="12"/>
      <c r="BB414" s="12"/>
      <c r="BC414" s="12"/>
      <c r="BD414" s="12"/>
      <c r="BE414" s="12"/>
      <c r="BF414" s="12"/>
      <c r="BG414" s="12">
        <v>35</v>
      </c>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row>
    <row r="415" spans="1:100" s="20" customFormat="1">
      <c r="A415" s="19"/>
      <c r="B415" s="19" t="s">
        <v>1491</v>
      </c>
      <c r="C415" s="19" t="s">
        <v>1697</v>
      </c>
      <c r="D415" s="19" t="s">
        <v>1791</v>
      </c>
      <c r="E415" s="8">
        <v>41.16</v>
      </c>
      <c r="F415" s="8">
        <v>0.13</v>
      </c>
      <c r="G415" s="8">
        <v>1.35</v>
      </c>
      <c r="H415" s="8">
        <v>9.24</v>
      </c>
      <c r="I415" s="8"/>
      <c r="J415" s="8">
        <f t="shared" si="81"/>
        <v>8.314152</v>
      </c>
      <c r="K415" s="8">
        <v>0.12</v>
      </c>
      <c r="L415" s="8">
        <v>41.78</v>
      </c>
      <c r="M415" s="8">
        <v>1.27</v>
      </c>
      <c r="N415" s="8">
        <v>0.18</v>
      </c>
      <c r="O415" s="8">
        <v>0.03</v>
      </c>
      <c r="P415" s="8">
        <v>0.01</v>
      </c>
      <c r="Q415" s="8"/>
      <c r="R415" s="8">
        <f t="shared" si="82"/>
        <v>94.34415199999998</v>
      </c>
      <c r="S415" s="8">
        <f t="shared" si="79"/>
        <v>89.959094631934818</v>
      </c>
      <c r="T415" s="8">
        <f t="shared" si="80"/>
        <v>1.2703762962962963</v>
      </c>
      <c r="U415" s="12"/>
      <c r="V415" s="12"/>
      <c r="W415" s="12"/>
      <c r="X415" s="12"/>
      <c r="Y415" s="12"/>
      <c r="Z415" s="12"/>
      <c r="AA415" s="12"/>
      <c r="AB415" s="12"/>
      <c r="AC415" s="12"/>
      <c r="AD415" s="12">
        <v>14</v>
      </c>
      <c r="AE415" s="12">
        <v>74</v>
      </c>
      <c r="AF415" s="12">
        <v>2550</v>
      </c>
      <c r="AG415" s="12"/>
      <c r="AH415" s="12">
        <v>2170</v>
      </c>
      <c r="AI415" s="12">
        <v>36</v>
      </c>
      <c r="AJ415" s="12">
        <v>63</v>
      </c>
      <c r="AK415" s="12"/>
      <c r="AL415" s="12"/>
      <c r="AM415" s="12"/>
      <c r="AN415" s="12"/>
      <c r="AO415" s="12"/>
      <c r="AP415" s="12">
        <v>2</v>
      </c>
      <c r="AQ415" s="12">
        <v>19</v>
      </c>
      <c r="AR415" s="12"/>
      <c r="AS415" s="12">
        <v>8</v>
      </c>
      <c r="AT415" s="12"/>
      <c r="AU415" s="12"/>
      <c r="AV415" s="12"/>
      <c r="AW415" s="12"/>
      <c r="AX415" s="12"/>
      <c r="AY415" s="12"/>
      <c r="AZ415" s="12"/>
      <c r="BA415" s="12"/>
      <c r="BB415" s="12"/>
      <c r="BC415" s="12"/>
      <c r="BD415" s="12"/>
      <c r="BE415" s="12"/>
      <c r="BF415" s="12"/>
      <c r="BG415" s="12">
        <v>43</v>
      </c>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row>
    <row r="416" spans="1:100" s="20" customFormat="1">
      <c r="A416" s="19"/>
      <c r="B416" s="19" t="s">
        <v>1491</v>
      </c>
      <c r="C416" s="19" t="s">
        <v>1697</v>
      </c>
      <c r="D416" s="19" t="s">
        <v>1790</v>
      </c>
      <c r="E416" s="8">
        <v>42.05</v>
      </c>
      <c r="F416" s="8">
        <v>0.08</v>
      </c>
      <c r="G416" s="8">
        <v>1.26</v>
      </c>
      <c r="H416" s="8">
        <v>9.7200000000000006</v>
      </c>
      <c r="I416" s="8"/>
      <c r="J416" s="8">
        <f t="shared" si="81"/>
        <v>8.7460560000000012</v>
      </c>
      <c r="K416" s="8">
        <v>0.12</v>
      </c>
      <c r="L416" s="8">
        <v>40.369999999999997</v>
      </c>
      <c r="M416" s="8">
        <v>2</v>
      </c>
      <c r="N416" s="8"/>
      <c r="O416" s="8">
        <v>0.05</v>
      </c>
      <c r="P416" s="8">
        <v>0.02</v>
      </c>
      <c r="Q416" s="8"/>
      <c r="R416" s="8">
        <f t="shared" si="82"/>
        <v>94.696055999999999</v>
      </c>
      <c r="S416" s="8">
        <f t="shared" si="79"/>
        <v>89.165060590182833</v>
      </c>
      <c r="T416" s="8">
        <f t="shared" si="80"/>
        <v>2.1434920634920633</v>
      </c>
      <c r="U416" s="12"/>
      <c r="V416" s="12"/>
      <c r="W416" s="12"/>
      <c r="X416" s="12"/>
      <c r="Y416" s="12"/>
      <c r="Z416" s="12"/>
      <c r="AA416" s="12"/>
      <c r="AB416" s="12"/>
      <c r="AC416" s="12"/>
      <c r="AD416" s="12">
        <v>8</v>
      </c>
      <c r="AE416" s="12">
        <v>36</v>
      </c>
      <c r="AF416" s="12">
        <v>2901</v>
      </c>
      <c r="AG416" s="12"/>
      <c r="AH416" s="12">
        <v>1754</v>
      </c>
      <c r="AI416" s="12">
        <v>9</v>
      </c>
      <c r="AJ416" s="12">
        <v>55</v>
      </c>
      <c r="AK416" s="12"/>
      <c r="AL416" s="12"/>
      <c r="AM416" s="12"/>
      <c r="AN416" s="12"/>
      <c r="AO416" s="12"/>
      <c r="AP416" s="12">
        <v>4</v>
      </c>
      <c r="AQ416" s="12">
        <v>24</v>
      </c>
      <c r="AR416" s="12"/>
      <c r="AS416" s="12">
        <v>8</v>
      </c>
      <c r="AT416" s="12"/>
      <c r="AU416" s="12"/>
      <c r="AV416" s="12"/>
      <c r="AW416" s="12"/>
      <c r="AX416" s="12"/>
      <c r="AY416" s="12"/>
      <c r="AZ416" s="12"/>
      <c r="BA416" s="12"/>
      <c r="BB416" s="12"/>
      <c r="BC416" s="12"/>
      <c r="BD416" s="12"/>
      <c r="BE416" s="12"/>
      <c r="BF416" s="12"/>
      <c r="BG416" s="12">
        <v>49</v>
      </c>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row>
    <row r="417" spans="1:100" s="20" customFormat="1">
      <c r="A417" s="19"/>
      <c r="B417" s="19" t="s">
        <v>1491</v>
      </c>
      <c r="C417" s="19" t="s">
        <v>1697</v>
      </c>
      <c r="D417" s="19" t="s">
        <v>1789</v>
      </c>
      <c r="E417" s="8">
        <v>42.86</v>
      </c>
      <c r="F417" s="8">
        <v>0.08</v>
      </c>
      <c r="G417" s="8">
        <v>1.81</v>
      </c>
      <c r="H417" s="8">
        <v>7.87</v>
      </c>
      <c r="I417" s="8"/>
      <c r="J417" s="8">
        <f t="shared" si="81"/>
        <v>7.0814260000000004</v>
      </c>
      <c r="K417" s="8">
        <v>0.11</v>
      </c>
      <c r="L417" s="8">
        <v>41.74</v>
      </c>
      <c r="M417" s="8">
        <v>1.37</v>
      </c>
      <c r="N417" s="8"/>
      <c r="O417" s="8">
        <v>7.0000000000000007E-2</v>
      </c>
      <c r="P417" s="8">
        <v>0.02</v>
      </c>
      <c r="Q417" s="8"/>
      <c r="R417" s="8">
        <f t="shared" si="82"/>
        <v>95.14142600000001</v>
      </c>
      <c r="S417" s="8">
        <f t="shared" si="79"/>
        <v>91.311002705125119</v>
      </c>
      <c r="T417" s="8">
        <f t="shared" si="80"/>
        <v>1.0221259668508287</v>
      </c>
      <c r="U417" s="12"/>
      <c r="V417" s="12"/>
      <c r="W417" s="12"/>
      <c r="X417" s="12"/>
      <c r="Y417" s="12"/>
      <c r="Z417" s="12"/>
      <c r="AA417" s="12"/>
      <c r="AB417" s="12"/>
      <c r="AC417" s="12"/>
      <c r="AD417" s="12">
        <v>7</v>
      </c>
      <c r="AE417" s="12">
        <v>41</v>
      </c>
      <c r="AF417" s="12">
        <v>2401</v>
      </c>
      <c r="AG417" s="12"/>
      <c r="AH417" s="12">
        <v>2146</v>
      </c>
      <c r="AI417" s="12">
        <v>10</v>
      </c>
      <c r="AJ417" s="12">
        <v>41</v>
      </c>
      <c r="AK417" s="12"/>
      <c r="AL417" s="12"/>
      <c r="AM417" s="12"/>
      <c r="AN417" s="12"/>
      <c r="AO417" s="12"/>
      <c r="AP417" s="12">
        <v>5</v>
      </c>
      <c r="AQ417" s="12">
        <v>25</v>
      </c>
      <c r="AR417" s="12"/>
      <c r="AS417" s="12">
        <v>9</v>
      </c>
      <c r="AT417" s="12"/>
      <c r="AU417" s="12"/>
      <c r="AV417" s="12"/>
      <c r="AW417" s="12"/>
      <c r="AX417" s="12"/>
      <c r="AY417" s="12"/>
      <c r="AZ417" s="12"/>
      <c r="BA417" s="12"/>
      <c r="BB417" s="12"/>
      <c r="BC417" s="12"/>
      <c r="BD417" s="12"/>
      <c r="BE417" s="12"/>
      <c r="BF417" s="12"/>
      <c r="BG417" s="12">
        <v>53</v>
      </c>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row>
    <row r="418" spans="1:100" s="20" customFormat="1">
      <c r="A418" s="19"/>
      <c r="B418" s="19" t="s">
        <v>1491</v>
      </c>
      <c r="C418" s="19" t="s">
        <v>1697</v>
      </c>
      <c r="D418" s="19" t="s">
        <v>1788</v>
      </c>
      <c r="E418" s="8">
        <v>42.9</v>
      </c>
      <c r="F418" s="8">
        <v>0.13</v>
      </c>
      <c r="G418" s="8">
        <v>0.79</v>
      </c>
      <c r="H418" s="8">
        <v>7.73</v>
      </c>
      <c r="I418" s="8"/>
      <c r="J418" s="8">
        <f t="shared" si="81"/>
        <v>6.9554540000000005</v>
      </c>
      <c r="K418" s="8">
        <v>0.12</v>
      </c>
      <c r="L418" s="8">
        <v>43.22</v>
      </c>
      <c r="M418" s="8">
        <v>0.54</v>
      </c>
      <c r="N418" s="8"/>
      <c r="O418" s="8">
        <v>7.0000000000000007E-2</v>
      </c>
      <c r="P418" s="8">
        <v>0.02</v>
      </c>
      <c r="Q418" s="8"/>
      <c r="R418" s="8">
        <f t="shared" si="82"/>
        <v>94.745454000000009</v>
      </c>
      <c r="S418" s="8">
        <f t="shared" si="79"/>
        <v>91.720827032558049</v>
      </c>
      <c r="T418" s="8">
        <f t="shared" si="80"/>
        <v>0.92305822784810132</v>
      </c>
      <c r="U418" s="12"/>
      <c r="V418" s="12"/>
      <c r="W418" s="12"/>
      <c r="X418" s="12"/>
      <c r="Y418" s="12"/>
      <c r="Z418" s="12"/>
      <c r="AA418" s="12"/>
      <c r="AB418" s="12"/>
      <c r="AC418" s="12"/>
      <c r="AD418" s="12">
        <v>10</v>
      </c>
      <c r="AE418" s="12">
        <v>35</v>
      </c>
      <c r="AF418" s="12">
        <v>3871</v>
      </c>
      <c r="AG418" s="12"/>
      <c r="AH418" s="12">
        <v>2199</v>
      </c>
      <c r="AI418" s="12">
        <v>4</v>
      </c>
      <c r="AJ418" s="12">
        <v>41</v>
      </c>
      <c r="AK418" s="12"/>
      <c r="AL418" s="12"/>
      <c r="AM418" s="12"/>
      <c r="AN418" s="12"/>
      <c r="AO418" s="12"/>
      <c r="AP418" s="12">
        <v>5</v>
      </c>
      <c r="AQ418" s="12">
        <v>32</v>
      </c>
      <c r="AR418" s="12"/>
      <c r="AS418" s="12">
        <v>11</v>
      </c>
      <c r="AT418" s="12"/>
      <c r="AU418" s="12"/>
      <c r="AV418" s="12"/>
      <c r="AW418" s="12"/>
      <c r="AX418" s="12"/>
      <c r="AY418" s="12"/>
      <c r="AZ418" s="12"/>
      <c r="BA418" s="12"/>
      <c r="BB418" s="12"/>
      <c r="BC418" s="12"/>
      <c r="BD418" s="12"/>
      <c r="BE418" s="12"/>
      <c r="BF418" s="12"/>
      <c r="BG418" s="12">
        <v>47</v>
      </c>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row>
    <row r="419" spans="1:100" s="20" customFormat="1">
      <c r="A419" s="19"/>
      <c r="B419" s="19" t="s">
        <v>1491</v>
      </c>
      <c r="C419" s="19" t="s">
        <v>1697</v>
      </c>
      <c r="D419" s="19" t="s">
        <v>1787</v>
      </c>
      <c r="E419" s="8">
        <v>43.23</v>
      </c>
      <c r="F419" s="8">
        <v>0.09</v>
      </c>
      <c r="G419" s="8">
        <v>0.68</v>
      </c>
      <c r="H419" s="8">
        <v>7.93</v>
      </c>
      <c r="I419" s="8"/>
      <c r="J419" s="8">
        <f t="shared" si="81"/>
        <v>7.1354139999999999</v>
      </c>
      <c r="K419" s="8">
        <v>0.11</v>
      </c>
      <c r="L419" s="8">
        <v>43.32</v>
      </c>
      <c r="M419" s="8">
        <v>0.46</v>
      </c>
      <c r="N419" s="8"/>
      <c r="O419" s="8">
        <v>0.02</v>
      </c>
      <c r="P419" s="8">
        <v>0.01</v>
      </c>
      <c r="Q419" s="8"/>
      <c r="R419" s="8">
        <f t="shared" si="82"/>
        <v>95.055414000000013</v>
      </c>
      <c r="S419" s="8">
        <f t="shared" si="79"/>
        <v>91.542682474197917</v>
      </c>
      <c r="T419" s="8">
        <f t="shared" si="80"/>
        <v>0.91350588235294117</v>
      </c>
      <c r="U419" s="12"/>
      <c r="V419" s="12"/>
      <c r="W419" s="12"/>
      <c r="X419" s="12"/>
      <c r="Y419" s="12"/>
      <c r="Z419" s="12"/>
      <c r="AA419" s="12"/>
      <c r="AB419" s="12"/>
      <c r="AC419" s="12"/>
      <c r="AD419" s="12">
        <v>8</v>
      </c>
      <c r="AE419" s="12">
        <v>34</v>
      </c>
      <c r="AF419" s="12">
        <v>3237</v>
      </c>
      <c r="AG419" s="12"/>
      <c r="AH419" s="12">
        <v>2196</v>
      </c>
      <c r="AI419" s="12">
        <v>3</v>
      </c>
      <c r="AJ419" s="12">
        <v>42</v>
      </c>
      <c r="AK419" s="12"/>
      <c r="AL419" s="12"/>
      <c r="AM419" s="12"/>
      <c r="AN419" s="12"/>
      <c r="AO419" s="12"/>
      <c r="AP419" s="12">
        <v>3</v>
      </c>
      <c r="AQ419" s="12">
        <v>20</v>
      </c>
      <c r="AR419" s="12"/>
      <c r="AS419" s="12">
        <v>8</v>
      </c>
      <c r="AT419" s="12"/>
      <c r="AU419" s="12"/>
      <c r="AV419" s="12"/>
      <c r="AW419" s="12"/>
      <c r="AX419" s="12"/>
      <c r="AY419" s="12"/>
      <c r="AZ419" s="12"/>
      <c r="BA419" s="12"/>
      <c r="BB419" s="12"/>
      <c r="BC419" s="12"/>
      <c r="BD419" s="12"/>
      <c r="BE419" s="12"/>
      <c r="BF419" s="12"/>
      <c r="BG419" s="12">
        <v>33</v>
      </c>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row>
    <row r="420" spans="1:100" s="20" customFormat="1">
      <c r="A420" s="19"/>
      <c r="B420" s="19" t="s">
        <v>1491</v>
      </c>
      <c r="C420" s="19" t="s">
        <v>1697</v>
      </c>
      <c r="D420" s="19" t="s">
        <v>1786</v>
      </c>
      <c r="E420" s="8">
        <v>40.93</v>
      </c>
      <c r="F420" s="8">
        <v>0.03</v>
      </c>
      <c r="G420" s="8">
        <v>1.087</v>
      </c>
      <c r="H420" s="8">
        <v>7.93</v>
      </c>
      <c r="I420" s="8"/>
      <c r="J420" s="8">
        <f t="shared" si="81"/>
        <v>7.1354139999999999</v>
      </c>
      <c r="K420" s="8">
        <v>0.11</v>
      </c>
      <c r="L420" s="8">
        <v>43.23</v>
      </c>
      <c r="M420" s="8">
        <v>0.78</v>
      </c>
      <c r="N420" s="8"/>
      <c r="O420" s="8">
        <v>0.02</v>
      </c>
      <c r="P420" s="8">
        <v>0.01</v>
      </c>
      <c r="Q420" s="8"/>
      <c r="R420" s="8">
        <f t="shared" si="82"/>
        <v>93.332414000000014</v>
      </c>
      <c r="S420" s="8">
        <f t="shared" si="79"/>
        <v>91.526567222822834</v>
      </c>
      <c r="T420" s="8">
        <f t="shared" si="80"/>
        <v>0.96900827966881331</v>
      </c>
      <c r="U420" s="12"/>
      <c r="V420" s="12"/>
      <c r="W420" s="12"/>
      <c r="X420" s="12"/>
      <c r="Y420" s="12"/>
      <c r="Z420" s="12"/>
      <c r="AA420" s="12"/>
      <c r="AB420" s="12"/>
      <c r="AC420" s="12"/>
      <c r="AD420" s="12">
        <v>6</v>
      </c>
      <c r="AE420" s="12">
        <v>28</v>
      </c>
      <c r="AF420" s="12">
        <v>2355</v>
      </c>
      <c r="AG420" s="12"/>
      <c r="AH420" s="12">
        <v>2218</v>
      </c>
      <c r="AI420" s="12">
        <v>4</v>
      </c>
      <c r="AJ420" s="12">
        <v>41</v>
      </c>
      <c r="AK420" s="12"/>
      <c r="AL420" s="12"/>
      <c r="AM420" s="12"/>
      <c r="AN420" s="12"/>
      <c r="AO420" s="12"/>
      <c r="AP420" s="12">
        <v>2</v>
      </c>
      <c r="AQ420" s="12">
        <v>14</v>
      </c>
      <c r="AR420" s="12"/>
      <c r="AS420" s="12">
        <v>5</v>
      </c>
      <c r="AT420" s="12"/>
      <c r="AU420" s="12"/>
      <c r="AV420" s="12"/>
      <c r="AW420" s="12"/>
      <c r="AX420" s="12"/>
      <c r="AY420" s="12"/>
      <c r="AZ420" s="12"/>
      <c r="BA420" s="12"/>
      <c r="BB420" s="12"/>
      <c r="BC420" s="12"/>
      <c r="BD420" s="12"/>
      <c r="BE420" s="12"/>
      <c r="BF420" s="12"/>
      <c r="BG420" s="12">
        <v>35</v>
      </c>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row>
    <row r="421" spans="1:100" s="20" customFormat="1">
      <c r="A421" s="19"/>
      <c r="B421" s="19" t="s">
        <v>1491</v>
      </c>
      <c r="C421" s="19" t="s">
        <v>1697</v>
      </c>
      <c r="D421" s="19" t="s">
        <v>1785</v>
      </c>
      <c r="E421" s="8">
        <v>43.67</v>
      </c>
      <c r="F421" s="8">
        <v>0.02</v>
      </c>
      <c r="G421" s="8">
        <v>0.62</v>
      </c>
      <c r="H421" s="8">
        <v>7.85</v>
      </c>
      <c r="I421" s="8"/>
      <c r="J421" s="8">
        <f t="shared" si="81"/>
        <v>7.0634300000000003</v>
      </c>
      <c r="K421" s="8">
        <v>0.11</v>
      </c>
      <c r="L421" s="8">
        <v>44.03</v>
      </c>
      <c r="M421" s="8">
        <v>0.48</v>
      </c>
      <c r="N421" s="8"/>
      <c r="O421" s="8">
        <v>0.01</v>
      </c>
      <c r="P421" s="8">
        <v>0.01</v>
      </c>
      <c r="Q421" s="8"/>
      <c r="R421" s="8">
        <f t="shared" si="82"/>
        <v>96.01343</v>
      </c>
      <c r="S421" s="8">
        <f t="shared" si="79"/>
        <v>91.744815824214129</v>
      </c>
      <c r="T421" s="8">
        <f t="shared" si="80"/>
        <v>1.0454709677419354</v>
      </c>
      <c r="U421" s="12"/>
      <c r="V421" s="12"/>
      <c r="W421" s="12"/>
      <c r="X421" s="12"/>
      <c r="Y421" s="12"/>
      <c r="Z421" s="12"/>
      <c r="AA421" s="12"/>
      <c r="AB421" s="12"/>
      <c r="AC421" s="12"/>
      <c r="AD421" s="12">
        <v>5</v>
      </c>
      <c r="AE421" s="12">
        <v>29</v>
      </c>
      <c r="AF421" s="12">
        <v>2358</v>
      </c>
      <c r="AG421" s="12"/>
      <c r="AH421" s="12">
        <v>2285</v>
      </c>
      <c r="AI421" s="12">
        <v>4</v>
      </c>
      <c r="AJ421" s="12">
        <v>40</v>
      </c>
      <c r="AK421" s="12"/>
      <c r="AL421" s="12"/>
      <c r="AM421" s="12"/>
      <c r="AN421" s="12"/>
      <c r="AO421" s="12"/>
      <c r="AP421" s="12">
        <v>1</v>
      </c>
      <c r="AQ421" s="12">
        <v>14</v>
      </c>
      <c r="AR421" s="12"/>
      <c r="AS421" s="12">
        <v>4</v>
      </c>
      <c r="AT421" s="12">
        <v>2</v>
      </c>
      <c r="AU421" s="12"/>
      <c r="AV421" s="12"/>
      <c r="AW421" s="12"/>
      <c r="AX421" s="12"/>
      <c r="AY421" s="12"/>
      <c r="AZ421" s="12"/>
      <c r="BA421" s="12"/>
      <c r="BB421" s="12"/>
      <c r="BC421" s="12"/>
      <c r="BD421" s="12"/>
      <c r="BE421" s="12"/>
      <c r="BF421" s="12"/>
      <c r="BG421" s="12">
        <v>23</v>
      </c>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row>
    <row r="422" spans="1:100" s="20" customFormat="1">
      <c r="A422" s="19"/>
      <c r="B422" s="19" t="s">
        <v>1491</v>
      </c>
      <c r="C422" s="19" t="s">
        <v>1697</v>
      </c>
      <c r="D422" s="19" t="s">
        <v>1784</v>
      </c>
      <c r="E422" s="8">
        <v>42.92</v>
      </c>
      <c r="F422" s="8">
        <v>0.1</v>
      </c>
      <c r="G422" s="8">
        <v>1.45</v>
      </c>
      <c r="H422" s="8">
        <v>7.31</v>
      </c>
      <c r="I422" s="8"/>
      <c r="J422" s="8">
        <f t="shared" si="81"/>
        <v>6.5775379999999997</v>
      </c>
      <c r="K422" s="8">
        <v>0.09</v>
      </c>
      <c r="L422" s="8">
        <v>41.73</v>
      </c>
      <c r="M422" s="8">
        <v>0.9</v>
      </c>
      <c r="N422" s="8">
        <v>0.06</v>
      </c>
      <c r="O422" s="8">
        <v>0.27</v>
      </c>
      <c r="P422" s="8">
        <v>0.02</v>
      </c>
      <c r="Q422" s="8"/>
      <c r="R422" s="8">
        <f t="shared" si="82"/>
        <v>94.11753800000001</v>
      </c>
      <c r="S422" s="8">
        <f t="shared" si="79"/>
        <v>91.877281693257117</v>
      </c>
      <c r="T422" s="8">
        <f t="shared" si="80"/>
        <v>0.83817931034482762</v>
      </c>
      <c r="U422" s="12"/>
      <c r="V422" s="12"/>
      <c r="W422" s="12"/>
      <c r="X422" s="12"/>
      <c r="Y422" s="12"/>
      <c r="Z422" s="12"/>
      <c r="AA422" s="12"/>
      <c r="AB422" s="12"/>
      <c r="AC422" s="12"/>
      <c r="AD422" s="12">
        <v>6</v>
      </c>
      <c r="AE422" s="12">
        <v>36</v>
      </c>
      <c r="AF422" s="12">
        <v>2628</v>
      </c>
      <c r="AG422" s="12"/>
      <c r="AH422" s="12">
        <v>2070</v>
      </c>
      <c r="AI422" s="12">
        <v>3</v>
      </c>
      <c r="AJ422" s="12">
        <v>36</v>
      </c>
      <c r="AK422" s="12"/>
      <c r="AL422" s="12"/>
      <c r="AM422" s="12"/>
      <c r="AN422" s="12"/>
      <c r="AO422" s="12"/>
      <c r="AP422" s="12">
        <v>14</v>
      </c>
      <c r="AQ422" s="12">
        <v>46</v>
      </c>
      <c r="AR422" s="12"/>
      <c r="AS422" s="12">
        <v>9</v>
      </c>
      <c r="AT422" s="12">
        <v>6</v>
      </c>
      <c r="AU422" s="12"/>
      <c r="AV422" s="12"/>
      <c r="AW422" s="12"/>
      <c r="AX422" s="12"/>
      <c r="AY422" s="12"/>
      <c r="AZ422" s="12"/>
      <c r="BA422" s="12"/>
      <c r="BB422" s="12"/>
      <c r="BC422" s="12"/>
      <c r="BD422" s="12"/>
      <c r="BE422" s="12"/>
      <c r="BF422" s="12"/>
      <c r="BG422" s="12">
        <v>110</v>
      </c>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row>
    <row r="423" spans="1:100" s="20" customFormat="1">
      <c r="A423" s="19"/>
      <c r="B423" s="19" t="s">
        <v>1491</v>
      </c>
      <c r="C423" s="19" t="s">
        <v>1697</v>
      </c>
      <c r="D423" s="19" t="s">
        <v>1783</v>
      </c>
      <c r="E423" s="8">
        <v>42.13</v>
      </c>
      <c r="F423" s="8">
        <v>0.1</v>
      </c>
      <c r="G423" s="8">
        <v>0.19</v>
      </c>
      <c r="H423" s="8">
        <v>7.55</v>
      </c>
      <c r="I423" s="8"/>
      <c r="J423" s="8">
        <f t="shared" si="81"/>
        <v>6.7934900000000003</v>
      </c>
      <c r="K423" s="8">
        <v>0.12</v>
      </c>
      <c r="L423" s="8">
        <v>42.54</v>
      </c>
      <c r="M423" s="8">
        <v>0.73</v>
      </c>
      <c r="N423" s="8">
        <v>7.0000000000000007E-2</v>
      </c>
      <c r="O423" s="8">
        <v>0.04</v>
      </c>
      <c r="P423" s="8">
        <v>0.01</v>
      </c>
      <c r="Q423" s="8">
        <v>5.43</v>
      </c>
      <c r="R423" s="8">
        <f t="shared" si="82"/>
        <v>92.723489999999998</v>
      </c>
      <c r="S423" s="8">
        <f t="shared" si="79"/>
        <v>91.779132005545975</v>
      </c>
      <c r="T423" s="8">
        <f t="shared" si="80"/>
        <v>5.1883789473684212</v>
      </c>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v>1.98</v>
      </c>
      <c r="AQ423" s="12">
        <v>16</v>
      </c>
      <c r="AR423" s="12"/>
      <c r="AS423" s="12">
        <v>5.3</v>
      </c>
      <c r="AT423" s="12">
        <v>1.7</v>
      </c>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row>
    <row r="424" spans="1:100" s="20" customFormat="1">
      <c r="A424" s="19"/>
      <c r="B424" s="19" t="s">
        <v>1491</v>
      </c>
      <c r="C424" s="19" t="s">
        <v>1697</v>
      </c>
      <c r="D424" s="19" t="s">
        <v>1782</v>
      </c>
      <c r="E424" s="8">
        <v>40.61</v>
      </c>
      <c r="F424" s="8">
        <v>0.04</v>
      </c>
      <c r="G424" s="8">
        <v>0.92</v>
      </c>
      <c r="H424" s="8">
        <v>7.87</v>
      </c>
      <c r="I424" s="8"/>
      <c r="J424" s="8">
        <f t="shared" si="81"/>
        <v>7.0814260000000004</v>
      </c>
      <c r="K424" s="8">
        <v>0.11</v>
      </c>
      <c r="L424" s="8">
        <v>40.270000000000003</v>
      </c>
      <c r="M424" s="8">
        <v>0.62</v>
      </c>
      <c r="N424" s="8">
        <v>0.19</v>
      </c>
      <c r="O424" s="8">
        <v>0.04</v>
      </c>
      <c r="P424" s="8">
        <v>0.04</v>
      </c>
      <c r="Q424" s="8">
        <v>7.17</v>
      </c>
      <c r="R424" s="8">
        <f t="shared" si="82"/>
        <v>89.921425999999997</v>
      </c>
      <c r="S424" s="8">
        <f t="shared" si="79"/>
        <v>91.022298463127214</v>
      </c>
      <c r="T424" s="8">
        <f t="shared" si="80"/>
        <v>0.91005217391304338</v>
      </c>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v>9.1</v>
      </c>
      <c r="AR424" s="12"/>
      <c r="AS424" s="12">
        <v>3.8</v>
      </c>
      <c r="AT424" s="12">
        <v>1.8</v>
      </c>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row>
    <row r="425" spans="1:100" s="20" customFormat="1">
      <c r="A425" s="19"/>
      <c r="B425" s="19" t="s">
        <v>1491</v>
      </c>
      <c r="C425" s="19" t="s">
        <v>1697</v>
      </c>
      <c r="D425" s="19" t="s">
        <v>1781</v>
      </c>
      <c r="E425" s="8">
        <v>41.97</v>
      </c>
      <c r="F425" s="8">
        <v>0.03</v>
      </c>
      <c r="G425" s="8">
        <v>1.1100000000000001</v>
      </c>
      <c r="H425" s="8">
        <v>7.42</v>
      </c>
      <c r="I425" s="8"/>
      <c r="J425" s="8">
        <f t="shared" si="81"/>
        <v>6.6765160000000003</v>
      </c>
      <c r="K425" s="8">
        <v>0.11</v>
      </c>
      <c r="L425" s="8">
        <v>44.44</v>
      </c>
      <c r="M425" s="8">
        <v>0.68</v>
      </c>
      <c r="N425" s="8">
        <v>0.03</v>
      </c>
      <c r="O425" s="8">
        <v>0.03</v>
      </c>
      <c r="P425" s="8">
        <v>0.01</v>
      </c>
      <c r="Q425" s="8">
        <v>3.89</v>
      </c>
      <c r="R425" s="8">
        <f t="shared" si="82"/>
        <v>95.086516000000003</v>
      </c>
      <c r="S425" s="8">
        <f t="shared" si="79"/>
        <v>92.228262150908151</v>
      </c>
      <c r="T425" s="8">
        <f t="shared" si="80"/>
        <v>0.8272720720720721</v>
      </c>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v>2.14</v>
      </c>
      <c r="AQ425" s="12">
        <v>18.8</v>
      </c>
      <c r="AR425" s="12"/>
      <c r="AS425" s="12">
        <v>4.5</v>
      </c>
      <c r="AT425" s="12">
        <v>2.2000000000000002</v>
      </c>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row>
    <row r="426" spans="1:100" s="20" customFormat="1">
      <c r="A426" s="19"/>
      <c r="B426" s="19" t="s">
        <v>1491</v>
      </c>
      <c r="C426" s="19" t="s">
        <v>1697</v>
      </c>
      <c r="D426" s="19" t="s">
        <v>1780</v>
      </c>
      <c r="E426" s="8">
        <v>42.04</v>
      </c>
      <c r="F426" s="8">
        <v>7.0000000000000007E-2</v>
      </c>
      <c r="G426" s="8">
        <v>1.1299999999999999</v>
      </c>
      <c r="H426" s="8">
        <v>8.25</v>
      </c>
      <c r="I426" s="8"/>
      <c r="J426" s="8">
        <f t="shared" si="81"/>
        <v>7.4233500000000001</v>
      </c>
      <c r="K426" s="8">
        <v>0.12</v>
      </c>
      <c r="L426" s="8">
        <v>42.06</v>
      </c>
      <c r="M426" s="8">
        <v>0.78</v>
      </c>
      <c r="N426" s="8">
        <v>0.05</v>
      </c>
      <c r="O426" s="8">
        <v>7.0000000000000007E-2</v>
      </c>
      <c r="P426" s="8">
        <v>0.04</v>
      </c>
      <c r="Q426" s="8">
        <v>6.19</v>
      </c>
      <c r="R426" s="8">
        <f t="shared" si="82"/>
        <v>93.783349999999984</v>
      </c>
      <c r="S426" s="8">
        <f t="shared" si="79"/>
        <v>90.992306193427638</v>
      </c>
      <c r="T426" s="8">
        <f t="shared" si="80"/>
        <v>0.93213451327433638</v>
      </c>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v>3</v>
      </c>
      <c r="AQ426" s="12">
        <v>17.899999999999999</v>
      </c>
      <c r="AR426" s="12"/>
      <c r="AS426" s="12">
        <v>4.5</v>
      </c>
      <c r="AT426" s="12">
        <v>2.7</v>
      </c>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row>
    <row r="427" spans="1:100" s="20" customFormat="1">
      <c r="A427" s="19"/>
      <c r="B427" s="19" t="s">
        <v>1491</v>
      </c>
      <c r="C427" s="19" t="s">
        <v>1697</v>
      </c>
      <c r="D427" s="19" t="s">
        <v>1779</v>
      </c>
      <c r="E427" s="8">
        <v>41.2</v>
      </c>
      <c r="F427" s="8">
        <v>0.09</v>
      </c>
      <c r="G427" s="8">
        <v>0.18</v>
      </c>
      <c r="H427" s="8">
        <v>8.07</v>
      </c>
      <c r="I427" s="8"/>
      <c r="J427" s="8">
        <f t="shared" si="81"/>
        <v>7.2613860000000008</v>
      </c>
      <c r="K427" s="8">
        <v>0.11</v>
      </c>
      <c r="L427" s="8">
        <v>45.45</v>
      </c>
      <c r="M427" s="8">
        <v>0.71</v>
      </c>
      <c r="N427" s="8">
        <v>0.04</v>
      </c>
      <c r="O427" s="8">
        <v>0.01</v>
      </c>
      <c r="P427" s="8">
        <v>0.01</v>
      </c>
      <c r="Q427" s="8">
        <v>3.83</v>
      </c>
      <c r="R427" s="8">
        <f t="shared" si="82"/>
        <v>95.061386000000013</v>
      </c>
      <c r="S427" s="8">
        <f t="shared" si="79"/>
        <v>91.77582736578124</v>
      </c>
      <c r="T427" s="8">
        <f t="shared" si="80"/>
        <v>5.3265777777777776</v>
      </c>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v>8.6</v>
      </c>
      <c r="AR427" s="12"/>
      <c r="AS427" s="12">
        <v>5.9</v>
      </c>
      <c r="AT427" s="12">
        <v>1.7</v>
      </c>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row>
    <row r="428" spans="1:100" s="20" customFormat="1">
      <c r="A428" s="19"/>
      <c r="B428" s="19" t="s">
        <v>1491</v>
      </c>
      <c r="C428" s="19" t="s">
        <v>1697</v>
      </c>
      <c r="D428" s="19" t="s">
        <v>1778</v>
      </c>
      <c r="E428" s="8">
        <v>41.73</v>
      </c>
      <c r="F428" s="8">
        <v>0.1</v>
      </c>
      <c r="G428" s="8">
        <v>1.29</v>
      </c>
      <c r="H428" s="8">
        <v>8.15</v>
      </c>
      <c r="I428" s="8"/>
      <c r="J428" s="8">
        <f t="shared" si="81"/>
        <v>7.3333700000000004</v>
      </c>
      <c r="K428" s="8">
        <v>0.12</v>
      </c>
      <c r="L428" s="8">
        <v>40.950000000000003</v>
      </c>
      <c r="M428" s="8">
        <v>1.66</v>
      </c>
      <c r="N428" s="8">
        <v>1.26</v>
      </c>
      <c r="O428" s="8">
        <v>0.25</v>
      </c>
      <c r="P428" s="8">
        <v>0.08</v>
      </c>
      <c r="Q428" s="8">
        <v>3.71</v>
      </c>
      <c r="R428" s="8">
        <f t="shared" si="82"/>
        <v>94.773369999999986</v>
      </c>
      <c r="S428" s="8">
        <f t="shared" si="79"/>
        <v>90.872335758042396</v>
      </c>
      <c r="T428" s="8">
        <f t="shared" si="80"/>
        <v>1.737724031007752</v>
      </c>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v>6.8</v>
      </c>
      <c r="AQ428" s="12">
        <v>45.5</v>
      </c>
      <c r="AR428" s="12"/>
      <c r="AS428" s="12">
        <v>7.9</v>
      </c>
      <c r="AT428" s="12">
        <v>3.4</v>
      </c>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row>
    <row r="429" spans="1:100" s="20" customFormat="1">
      <c r="A429" s="19"/>
      <c r="B429" s="19" t="s">
        <v>1491</v>
      </c>
      <c r="C429" s="19" t="s">
        <v>1697</v>
      </c>
      <c r="D429" s="19" t="s">
        <v>1777</v>
      </c>
      <c r="E429" s="8">
        <v>42.42</v>
      </c>
      <c r="F429" s="8">
        <v>0.15</v>
      </c>
      <c r="G429" s="8">
        <v>2.82</v>
      </c>
      <c r="H429" s="8">
        <v>9.16</v>
      </c>
      <c r="I429" s="8"/>
      <c r="J429" s="8">
        <f t="shared" si="81"/>
        <v>8.2421680000000013</v>
      </c>
      <c r="K429" s="8">
        <v>13</v>
      </c>
      <c r="L429" s="8">
        <v>39.31</v>
      </c>
      <c r="M429" s="8">
        <v>2.6</v>
      </c>
      <c r="N429" s="8">
        <v>0.16</v>
      </c>
      <c r="O429" s="8">
        <v>0.05</v>
      </c>
      <c r="P429" s="8">
        <v>0.02</v>
      </c>
      <c r="Q429" s="8">
        <v>3.03</v>
      </c>
      <c r="R429" s="8">
        <f t="shared" si="82"/>
        <v>108.77216799999999</v>
      </c>
      <c r="S429" s="8">
        <f t="shared" si="79"/>
        <v>89.47724852989812</v>
      </c>
      <c r="T429" s="8">
        <f t="shared" si="80"/>
        <v>1.2450496453900712</v>
      </c>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v>3.4</v>
      </c>
      <c r="AQ429" s="12">
        <v>35.700000000000003</v>
      </c>
      <c r="AR429" s="12"/>
      <c r="AS429" s="12">
        <v>10.7</v>
      </c>
      <c r="AT429" s="12">
        <v>1.6</v>
      </c>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row>
    <row r="430" spans="1:100" s="20" customFormat="1">
      <c r="A430" s="19"/>
      <c r="B430" s="19" t="s">
        <v>1491</v>
      </c>
      <c r="C430" s="19" t="s">
        <v>1697</v>
      </c>
      <c r="D430" s="19" t="s">
        <v>1776</v>
      </c>
      <c r="E430" s="8">
        <v>38.880000000000003</v>
      </c>
      <c r="F430" s="8">
        <v>0.12</v>
      </c>
      <c r="G430" s="8">
        <v>1.81</v>
      </c>
      <c r="H430" s="8">
        <v>8.25</v>
      </c>
      <c r="I430" s="8"/>
      <c r="J430" s="8">
        <f t="shared" si="81"/>
        <v>7.4233500000000001</v>
      </c>
      <c r="K430" s="8">
        <v>0.11</v>
      </c>
      <c r="L430" s="8">
        <v>40.479999999999997</v>
      </c>
      <c r="M430" s="8">
        <v>0.72</v>
      </c>
      <c r="N430" s="8">
        <v>0.23</v>
      </c>
      <c r="O430" s="8">
        <v>0.17</v>
      </c>
      <c r="P430" s="8">
        <v>0.04</v>
      </c>
      <c r="Q430" s="8">
        <v>7.97</v>
      </c>
      <c r="R430" s="8">
        <f t="shared" si="82"/>
        <v>89.983350000000002</v>
      </c>
      <c r="S430" s="8">
        <f t="shared" si="79"/>
        <v>90.673511829577492</v>
      </c>
      <c r="T430" s="8">
        <f t="shared" si="80"/>
        <v>0.53717569060773485</v>
      </c>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v>7.6</v>
      </c>
      <c r="AQ430" s="12">
        <v>43</v>
      </c>
      <c r="AR430" s="12"/>
      <c r="AS430" s="12">
        <v>9.4</v>
      </c>
      <c r="AT430" s="12">
        <v>7.6</v>
      </c>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row>
    <row r="431" spans="1:100" s="20" customFormat="1">
      <c r="A431" s="19"/>
      <c r="B431" s="19" t="s">
        <v>1491</v>
      </c>
      <c r="C431" s="19" t="s">
        <v>1697</v>
      </c>
      <c r="D431" s="19" t="s">
        <v>1775</v>
      </c>
      <c r="E431" s="8">
        <v>44.37</v>
      </c>
      <c r="F431" s="8">
        <v>0.1</v>
      </c>
      <c r="G431" s="8">
        <v>2.0779999999999998</v>
      </c>
      <c r="H431" s="8">
        <v>8.11</v>
      </c>
      <c r="I431" s="8"/>
      <c r="J431" s="8">
        <f t="shared" si="81"/>
        <v>7.2973780000000001</v>
      </c>
      <c r="K431" s="8">
        <v>0.13</v>
      </c>
      <c r="L431" s="8">
        <v>37.81</v>
      </c>
      <c r="M431" s="8">
        <v>2.2400000000000002</v>
      </c>
      <c r="N431" s="8">
        <v>0.08</v>
      </c>
      <c r="O431" s="8">
        <v>0.09</v>
      </c>
      <c r="P431" s="8">
        <v>0.01</v>
      </c>
      <c r="Q431" s="8">
        <v>5</v>
      </c>
      <c r="R431" s="8">
        <f t="shared" si="82"/>
        <v>94.205377999999996</v>
      </c>
      <c r="S431" s="8">
        <f t="shared" si="79"/>
        <v>90.232134510989056</v>
      </c>
      <c r="T431" s="8">
        <f t="shared" si="80"/>
        <v>1.4556766121270455</v>
      </c>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v>4.7</v>
      </c>
      <c r="AQ431" s="12">
        <v>32.6</v>
      </c>
      <c r="AR431" s="12"/>
      <c r="AS431" s="12">
        <v>6.8</v>
      </c>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row>
    <row r="432" spans="1:100" s="20" customFormat="1">
      <c r="A432" s="19"/>
      <c r="B432" s="19" t="s">
        <v>1491</v>
      </c>
      <c r="C432" s="19" t="s">
        <v>1697</v>
      </c>
      <c r="D432" s="19" t="s">
        <v>1774</v>
      </c>
      <c r="E432" s="8">
        <v>42.22</v>
      </c>
      <c r="F432" s="8">
        <v>0.13</v>
      </c>
      <c r="G432" s="8">
        <v>0.75</v>
      </c>
      <c r="H432" s="8">
        <v>8.6</v>
      </c>
      <c r="I432" s="8"/>
      <c r="J432" s="8">
        <f t="shared" si="81"/>
        <v>7.7382800000000005</v>
      </c>
      <c r="K432" s="8">
        <v>0.13</v>
      </c>
      <c r="L432" s="8">
        <v>42.9</v>
      </c>
      <c r="M432" s="8">
        <v>0.41</v>
      </c>
      <c r="N432" s="8">
        <v>0.05</v>
      </c>
      <c r="O432" s="8">
        <v>0.04</v>
      </c>
      <c r="P432" s="8">
        <v>0.01</v>
      </c>
      <c r="Q432" s="8">
        <v>3.59</v>
      </c>
      <c r="R432" s="8">
        <f t="shared" si="82"/>
        <v>94.37827999999999</v>
      </c>
      <c r="S432" s="8">
        <f t="shared" si="79"/>
        <v>90.81223677933086</v>
      </c>
      <c r="T432" s="8">
        <f t="shared" si="80"/>
        <v>0.73821866666666658</v>
      </c>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v>1.6</v>
      </c>
      <c r="AQ432" s="12">
        <v>11.8</v>
      </c>
      <c r="AR432" s="12"/>
      <c r="AS432" s="12">
        <v>5.0999999999999996</v>
      </c>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row>
    <row r="433" spans="1:100" s="20" customFormat="1">
      <c r="A433" s="19"/>
      <c r="B433" s="19" t="s">
        <v>1491</v>
      </c>
      <c r="C433" s="19" t="s">
        <v>1697</v>
      </c>
      <c r="D433" s="19" t="s">
        <v>1773</v>
      </c>
      <c r="E433" s="8">
        <v>40.31</v>
      </c>
      <c r="F433" s="8">
        <v>0.08</v>
      </c>
      <c r="G433" s="8">
        <v>0.34</v>
      </c>
      <c r="H433" s="8">
        <v>8.42</v>
      </c>
      <c r="I433" s="8"/>
      <c r="J433" s="8">
        <f t="shared" si="81"/>
        <v>7.5763160000000003</v>
      </c>
      <c r="K433" s="8">
        <v>0.11</v>
      </c>
      <c r="L433" s="8">
        <v>43.17</v>
      </c>
      <c r="M433" s="8">
        <v>0.36</v>
      </c>
      <c r="N433" s="8">
        <v>0.03</v>
      </c>
      <c r="O433" s="8">
        <v>0.01</v>
      </c>
      <c r="P433" s="8">
        <v>0.01</v>
      </c>
      <c r="Q433" s="8">
        <v>6.48</v>
      </c>
      <c r="R433" s="8">
        <f t="shared" si="82"/>
        <v>91.996315999999993</v>
      </c>
      <c r="S433" s="8">
        <f t="shared" si="79"/>
        <v>91.038524615393001</v>
      </c>
      <c r="T433" s="8">
        <f t="shared" si="80"/>
        <v>1.4298352941176471</v>
      </c>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v>4.5</v>
      </c>
      <c r="AR433" s="12"/>
      <c r="AS433" s="12">
        <v>2.6</v>
      </c>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row>
    <row r="434" spans="1:100" s="20" customFormat="1">
      <c r="A434" s="19"/>
      <c r="B434" s="19" t="s">
        <v>1491</v>
      </c>
      <c r="C434" s="19" t="s">
        <v>1697</v>
      </c>
      <c r="D434" s="19" t="s">
        <v>1772</v>
      </c>
      <c r="E434" s="8">
        <v>41.11</v>
      </c>
      <c r="F434" s="8">
        <v>0.18</v>
      </c>
      <c r="G434" s="8">
        <v>0.74</v>
      </c>
      <c r="H434" s="8">
        <v>7.63</v>
      </c>
      <c r="I434" s="8"/>
      <c r="J434" s="8">
        <f t="shared" si="81"/>
        <v>6.8654739999999999</v>
      </c>
      <c r="K434" s="8">
        <v>0.13</v>
      </c>
      <c r="L434" s="8">
        <v>40.64</v>
      </c>
      <c r="M434" s="8">
        <v>0.56000000000000005</v>
      </c>
      <c r="N434" s="8">
        <v>0.03</v>
      </c>
      <c r="O434" s="8">
        <v>0.13</v>
      </c>
      <c r="P434" s="8">
        <v>0.08</v>
      </c>
      <c r="Q434" s="8">
        <v>7.88</v>
      </c>
      <c r="R434" s="8">
        <f t="shared" si="82"/>
        <v>90.465474000000015</v>
      </c>
      <c r="S434" s="8">
        <f t="shared" si="79"/>
        <v>91.344766819945747</v>
      </c>
      <c r="T434" s="8">
        <f t="shared" si="80"/>
        <v>1.0219243243243246</v>
      </c>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v>4.3</v>
      </c>
      <c r="AQ434" s="12">
        <v>46.6</v>
      </c>
      <c r="AR434" s="12"/>
      <c r="AS434" s="12">
        <v>1.8</v>
      </c>
      <c r="AT434" s="12">
        <v>5</v>
      </c>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row>
    <row r="435" spans="1:100" s="20" customFormat="1">
      <c r="A435" s="19"/>
      <c r="B435" s="19" t="s">
        <v>1491</v>
      </c>
      <c r="C435" s="19" t="s">
        <v>1697</v>
      </c>
      <c r="D435" s="19" t="s">
        <v>1771</v>
      </c>
      <c r="E435" s="8">
        <v>39.42</v>
      </c>
      <c r="F435" s="8">
        <v>0.05</v>
      </c>
      <c r="G435" s="8">
        <v>0.94</v>
      </c>
      <c r="H435" s="8">
        <v>8.41</v>
      </c>
      <c r="I435" s="8"/>
      <c r="J435" s="8">
        <f t="shared" si="81"/>
        <v>7.5673180000000002</v>
      </c>
      <c r="K435" s="8">
        <v>0.12</v>
      </c>
      <c r="L435" s="8">
        <v>43.14</v>
      </c>
      <c r="M435" s="8">
        <v>0.35</v>
      </c>
      <c r="N435" s="8">
        <v>0.02</v>
      </c>
      <c r="O435" s="8">
        <v>0.14000000000000001</v>
      </c>
      <c r="P435" s="8">
        <v>0.03</v>
      </c>
      <c r="Q435" s="8">
        <v>7.43</v>
      </c>
      <c r="R435" s="8">
        <f t="shared" si="82"/>
        <v>91.777317999999994</v>
      </c>
      <c r="S435" s="8">
        <f t="shared" si="79"/>
        <v>91.042547404548799</v>
      </c>
      <c r="T435" s="8">
        <f t="shared" si="80"/>
        <v>0.5028085106382979</v>
      </c>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v>2.9</v>
      </c>
      <c r="AQ435" s="12">
        <v>28.8</v>
      </c>
      <c r="AR435" s="12"/>
      <c r="AS435" s="12">
        <v>8.1999999999999993</v>
      </c>
      <c r="AT435" s="12">
        <v>4.8</v>
      </c>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row>
    <row r="436" spans="1:100" s="20" customFormat="1">
      <c r="A436" s="19"/>
      <c r="B436" s="19" t="s">
        <v>1491</v>
      </c>
      <c r="C436" s="19" t="s">
        <v>1697</v>
      </c>
      <c r="D436" s="19" t="s">
        <v>1770</v>
      </c>
      <c r="E436" s="8">
        <v>42.77</v>
      </c>
      <c r="F436" s="8">
        <v>6.9000000000000006E-2</v>
      </c>
      <c r="G436" s="8">
        <v>0.21</v>
      </c>
      <c r="H436" s="8">
        <v>5.8</v>
      </c>
      <c r="I436" s="8"/>
      <c r="J436" s="8">
        <f t="shared" si="81"/>
        <v>5.2188400000000001</v>
      </c>
      <c r="K436" s="8">
        <v>7.0000000000000007E-2</v>
      </c>
      <c r="L436" s="8">
        <v>45.93</v>
      </c>
      <c r="M436" s="8">
        <v>0.25</v>
      </c>
      <c r="N436" s="8">
        <v>0.09</v>
      </c>
      <c r="O436" s="8">
        <v>0.06</v>
      </c>
      <c r="P436" s="8">
        <v>0.05</v>
      </c>
      <c r="Q436" s="8">
        <v>4.4000000000000004</v>
      </c>
      <c r="R436" s="8">
        <f t="shared" si="82"/>
        <v>94.717839999999995</v>
      </c>
      <c r="S436" s="8">
        <f t="shared" si="79"/>
        <v>94.008663799221353</v>
      </c>
      <c r="T436" s="8">
        <f t="shared" si="80"/>
        <v>1.6076190476190477</v>
      </c>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v>9.1999999999999993</v>
      </c>
      <c r="AQ436" s="12">
        <v>80.3</v>
      </c>
      <c r="AR436" s="12"/>
      <c r="AS436" s="12">
        <v>14.9</v>
      </c>
      <c r="AT436" s="12">
        <v>8.6</v>
      </c>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row>
    <row r="437" spans="1:100" s="20" customFormat="1">
      <c r="A437" s="19"/>
      <c r="B437" s="19" t="s">
        <v>1491</v>
      </c>
      <c r="C437" s="19" t="s">
        <v>1697</v>
      </c>
      <c r="D437" s="19" t="s">
        <v>1769</v>
      </c>
      <c r="E437" s="8">
        <v>42.51</v>
      </c>
      <c r="F437" s="8">
        <v>0.09</v>
      </c>
      <c r="G437" s="8">
        <v>1.66</v>
      </c>
      <c r="H437" s="8">
        <v>7.26</v>
      </c>
      <c r="I437" s="8"/>
      <c r="J437" s="8">
        <f t="shared" si="81"/>
        <v>6.5325480000000002</v>
      </c>
      <c r="K437" s="8">
        <v>0.11</v>
      </c>
      <c r="L437" s="8">
        <v>40.94</v>
      </c>
      <c r="M437" s="8">
        <v>1.34</v>
      </c>
      <c r="N437" s="8">
        <v>0.06</v>
      </c>
      <c r="O437" s="8">
        <v>0.09</v>
      </c>
      <c r="P437" s="8">
        <v>0.03</v>
      </c>
      <c r="Q437" s="8">
        <v>4.6399999999999997</v>
      </c>
      <c r="R437" s="8">
        <f t="shared" si="82"/>
        <v>93.362548000000004</v>
      </c>
      <c r="S437" s="8">
        <f t="shared" si="79"/>
        <v>91.785396025360384</v>
      </c>
      <c r="T437" s="8">
        <f t="shared" si="80"/>
        <v>1.0900819277108436</v>
      </c>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v>6.4</v>
      </c>
      <c r="AQ437" s="12">
        <v>35.9</v>
      </c>
      <c r="AR437" s="12"/>
      <c r="AS437" s="12">
        <v>9.1999999999999993</v>
      </c>
      <c r="AT437" s="12">
        <v>5.5</v>
      </c>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row>
    <row r="438" spans="1:100" s="20" customFormat="1">
      <c r="A438" s="19"/>
      <c r="B438" s="19" t="s">
        <v>1491</v>
      </c>
      <c r="C438" s="19" t="s">
        <v>1697</v>
      </c>
      <c r="D438" s="19" t="s">
        <v>1768</v>
      </c>
      <c r="E438" s="8">
        <v>40.25</v>
      </c>
      <c r="F438" s="8">
        <v>0.06</v>
      </c>
      <c r="G438" s="8">
        <v>1.97</v>
      </c>
      <c r="H438" s="8">
        <v>7.16</v>
      </c>
      <c r="I438" s="8"/>
      <c r="J438" s="8">
        <f t="shared" si="81"/>
        <v>6.4425680000000005</v>
      </c>
      <c r="K438" s="8">
        <v>0.11</v>
      </c>
      <c r="L438" s="8">
        <v>41.24</v>
      </c>
      <c r="M438" s="8">
        <v>0.57999999999999996</v>
      </c>
      <c r="N438" s="8">
        <v>0.02</v>
      </c>
      <c r="O438" s="8">
        <v>0.03</v>
      </c>
      <c r="P438" s="8">
        <v>0.01</v>
      </c>
      <c r="Q438" s="8">
        <v>7.44</v>
      </c>
      <c r="R438" s="8">
        <f t="shared" si="82"/>
        <v>90.712568000000005</v>
      </c>
      <c r="S438" s="8">
        <f t="shared" ref="S438:S444" si="83">100*(L438/40.3)/((L438/40.3)+(J438/71.85))</f>
        <v>91.943615150653727</v>
      </c>
      <c r="T438" s="8">
        <f t="shared" ref="T438:T444" si="84">1.3504*M438/G438</f>
        <v>0.39757969543147204</v>
      </c>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v>8.9</v>
      </c>
      <c r="AR438" s="12"/>
      <c r="AS438" s="12">
        <v>5.8</v>
      </c>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row>
    <row r="439" spans="1:100" s="20" customFormat="1">
      <c r="A439" s="19"/>
      <c r="B439" s="19" t="s">
        <v>1491</v>
      </c>
      <c r="C439" s="19" t="s">
        <v>1697</v>
      </c>
      <c r="D439" s="19" t="s">
        <v>1767</v>
      </c>
      <c r="E439" s="8">
        <v>39.94</v>
      </c>
      <c r="F439" s="8">
        <v>0.13</v>
      </c>
      <c r="G439" s="8">
        <v>0.72</v>
      </c>
      <c r="H439" s="8">
        <v>9.02</v>
      </c>
      <c r="I439" s="8"/>
      <c r="J439" s="8">
        <f t="shared" si="81"/>
        <v>8.1161960000000004</v>
      </c>
      <c r="K439" s="8">
        <v>0.12</v>
      </c>
      <c r="L439" s="8">
        <v>42.76</v>
      </c>
      <c r="M439" s="8">
        <v>0.32</v>
      </c>
      <c r="N439" s="8">
        <v>0.04</v>
      </c>
      <c r="O439" s="8">
        <v>0.06</v>
      </c>
      <c r="P439" s="8">
        <v>0.01</v>
      </c>
      <c r="Q439" s="8">
        <v>6.88</v>
      </c>
      <c r="R439" s="8">
        <f t="shared" si="82"/>
        <v>92.216195999999997</v>
      </c>
      <c r="S439" s="8">
        <f t="shared" si="83"/>
        <v>90.378190675415794</v>
      </c>
      <c r="T439" s="8">
        <f t="shared" si="84"/>
        <v>0.60017777777777781</v>
      </c>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v>2</v>
      </c>
      <c r="AQ439" s="12">
        <v>9</v>
      </c>
      <c r="AR439" s="12"/>
      <c r="AS439" s="12">
        <v>5.4</v>
      </c>
      <c r="AT439" s="12">
        <v>1.9</v>
      </c>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row>
    <row r="440" spans="1:100" s="20" customFormat="1">
      <c r="A440" s="19"/>
      <c r="B440" s="19" t="s">
        <v>1491</v>
      </c>
      <c r="C440" s="19" t="s">
        <v>1697</v>
      </c>
      <c r="D440" s="19" t="s">
        <v>1766</v>
      </c>
      <c r="E440" s="8">
        <v>42.24</v>
      </c>
      <c r="F440" s="8">
        <v>0.2</v>
      </c>
      <c r="G440" s="8">
        <v>1.27</v>
      </c>
      <c r="H440" s="8">
        <v>6.38</v>
      </c>
      <c r="I440" s="8"/>
      <c r="J440" s="8">
        <f t="shared" si="81"/>
        <v>5.7407240000000002</v>
      </c>
      <c r="K440" s="8">
        <v>0.1</v>
      </c>
      <c r="L440" s="8">
        <v>39.380000000000003</v>
      </c>
      <c r="M440" s="8">
        <v>0.72</v>
      </c>
      <c r="N440" s="8">
        <v>0.05</v>
      </c>
      <c r="O440" s="8">
        <v>0.52</v>
      </c>
      <c r="P440" s="8">
        <v>0.05</v>
      </c>
      <c r="Q440" s="8">
        <v>8.5500000000000007</v>
      </c>
      <c r="R440" s="8">
        <f t="shared" si="82"/>
        <v>90.270724000000001</v>
      </c>
      <c r="S440" s="8">
        <f t="shared" si="83"/>
        <v>92.441490412116536</v>
      </c>
      <c r="T440" s="8">
        <f t="shared" si="84"/>
        <v>0.76558110236220478</v>
      </c>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v>23.4</v>
      </c>
      <c r="AQ440" s="12">
        <v>88.2</v>
      </c>
      <c r="AR440" s="12"/>
      <c r="AS440" s="12">
        <v>14.3</v>
      </c>
      <c r="AT440" s="12">
        <v>9.8000000000000007</v>
      </c>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row>
    <row r="441" spans="1:100" s="20" customFormat="1">
      <c r="A441" s="19"/>
      <c r="B441" s="19" t="s">
        <v>1491</v>
      </c>
      <c r="C441" s="19" t="s">
        <v>1697</v>
      </c>
      <c r="D441" s="19" t="s">
        <v>1765</v>
      </c>
      <c r="E441" s="8">
        <v>40.65</v>
      </c>
      <c r="F441" s="8">
        <v>0.04</v>
      </c>
      <c r="G441" s="8">
        <v>0.26</v>
      </c>
      <c r="H441" s="8">
        <v>8.24</v>
      </c>
      <c r="I441" s="8"/>
      <c r="J441" s="8">
        <f t="shared" si="81"/>
        <v>7.4143520000000009</v>
      </c>
      <c r="K441" s="8">
        <v>0.11</v>
      </c>
      <c r="L441" s="8">
        <v>43.37</v>
      </c>
      <c r="M441" s="8">
        <v>0.26</v>
      </c>
      <c r="N441" s="8">
        <v>0.03</v>
      </c>
      <c r="O441" s="8">
        <v>0.01</v>
      </c>
      <c r="P441" s="8">
        <v>0.03</v>
      </c>
      <c r="Q441" s="8">
        <v>6.19</v>
      </c>
      <c r="R441" s="8">
        <f t="shared" si="82"/>
        <v>92.174351999999999</v>
      </c>
      <c r="S441" s="8">
        <f t="shared" si="83"/>
        <v>91.250241348520632</v>
      </c>
      <c r="T441" s="8">
        <f t="shared" si="84"/>
        <v>1.3504</v>
      </c>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v>5.7</v>
      </c>
      <c r="AR441" s="12"/>
      <c r="AS441" s="12">
        <v>4.0999999999999996</v>
      </c>
      <c r="AT441" s="12">
        <v>2.1</v>
      </c>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row>
    <row r="442" spans="1:100" s="20" customFormat="1">
      <c r="A442" s="19"/>
      <c r="B442" s="19" t="s">
        <v>1491</v>
      </c>
      <c r="C442" s="19" t="s">
        <v>1697</v>
      </c>
      <c r="D442" s="19" t="s">
        <v>1764</v>
      </c>
      <c r="E442" s="8">
        <v>42.92</v>
      </c>
      <c r="F442" s="8">
        <v>0.17</v>
      </c>
      <c r="G442" s="8">
        <v>3.41</v>
      </c>
      <c r="H442" s="8">
        <v>8.7799999999999994</v>
      </c>
      <c r="I442" s="8"/>
      <c r="J442" s="8">
        <f t="shared" si="81"/>
        <v>7.9002439999999998</v>
      </c>
      <c r="K442" s="8">
        <v>0.14000000000000001</v>
      </c>
      <c r="L442" s="8">
        <v>36.85</v>
      </c>
      <c r="M442" s="8">
        <v>2.74</v>
      </c>
      <c r="N442" s="8">
        <v>0.16</v>
      </c>
      <c r="O442" s="8">
        <v>0.13</v>
      </c>
      <c r="P442" s="8">
        <v>0.03</v>
      </c>
      <c r="Q442" s="8">
        <v>5.0599999999999996</v>
      </c>
      <c r="R442" s="8">
        <f t="shared" si="82"/>
        <v>94.450244000000012</v>
      </c>
      <c r="S442" s="8">
        <f t="shared" si="83"/>
        <v>89.265872701021834</v>
      </c>
      <c r="T442" s="8">
        <f t="shared" si="84"/>
        <v>1.0850721407624633</v>
      </c>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v>3.1</v>
      </c>
      <c r="AQ442" s="12">
        <v>35.200000000000003</v>
      </c>
      <c r="AR442" s="12"/>
      <c r="AS442" s="12">
        <v>14.4</v>
      </c>
      <c r="AT442" s="12">
        <v>3.8</v>
      </c>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row>
    <row r="443" spans="1:100" s="20" customFormat="1">
      <c r="A443" s="19"/>
      <c r="B443" s="19" t="s">
        <v>1491</v>
      </c>
      <c r="C443" s="19" t="s">
        <v>1697</v>
      </c>
      <c r="D443" s="19" t="s">
        <v>1763</v>
      </c>
      <c r="E443" s="8">
        <v>42.8</v>
      </c>
      <c r="F443" s="8">
        <v>0.09</v>
      </c>
      <c r="G443" s="8">
        <v>1.3</v>
      </c>
      <c r="H443" s="8">
        <v>7.88</v>
      </c>
      <c r="I443" s="8"/>
      <c r="J443" s="8">
        <f t="shared" si="81"/>
        <v>7.0904240000000005</v>
      </c>
      <c r="K443" s="8">
        <v>0.13</v>
      </c>
      <c r="L443" s="8">
        <v>42.41</v>
      </c>
      <c r="M443" s="8">
        <v>1.1299999999999999</v>
      </c>
      <c r="N443" s="8">
        <v>0.06</v>
      </c>
      <c r="O443" s="8">
        <v>7.0000000000000007E-2</v>
      </c>
      <c r="P443" s="8">
        <v>0.02</v>
      </c>
      <c r="Q443" s="8">
        <v>4.41</v>
      </c>
      <c r="R443" s="8">
        <f t="shared" si="82"/>
        <v>95.100424000000004</v>
      </c>
      <c r="S443" s="8">
        <f t="shared" si="83"/>
        <v>91.426569492387827</v>
      </c>
      <c r="T443" s="8">
        <f t="shared" si="84"/>
        <v>1.1738092307692307</v>
      </c>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v>3</v>
      </c>
      <c r="AQ443" s="12">
        <v>17.2</v>
      </c>
      <c r="AR443" s="12"/>
      <c r="AS443" s="12">
        <v>7.4</v>
      </c>
      <c r="AT443" s="12">
        <v>2.8</v>
      </c>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row>
    <row r="444" spans="1:100" s="20" customFormat="1">
      <c r="A444" s="19"/>
      <c r="B444" s="19" t="s">
        <v>1491</v>
      </c>
      <c r="C444" s="19" t="s">
        <v>1697</v>
      </c>
      <c r="D444" s="19" t="s">
        <v>1762</v>
      </c>
      <c r="E444" s="8">
        <v>42.07</v>
      </c>
      <c r="F444" s="8">
        <v>7.0000000000000007E-2</v>
      </c>
      <c r="G444" s="8">
        <v>0.98</v>
      </c>
      <c r="H444" s="8">
        <v>8.11</v>
      </c>
      <c r="I444" s="8"/>
      <c r="J444" s="8">
        <f t="shared" si="81"/>
        <v>7.2973780000000001</v>
      </c>
      <c r="K444" s="8">
        <v>0.12</v>
      </c>
      <c r="L444" s="8">
        <v>43.22</v>
      </c>
      <c r="M444" s="8">
        <v>0.62</v>
      </c>
      <c r="N444" s="8">
        <v>7.0000000000000007E-2</v>
      </c>
      <c r="O444" s="8">
        <v>0.04</v>
      </c>
      <c r="P444" s="8">
        <v>0.01</v>
      </c>
      <c r="Q444" s="8">
        <v>4.5199999999999996</v>
      </c>
      <c r="R444" s="8">
        <f t="shared" si="82"/>
        <v>94.497377999999983</v>
      </c>
      <c r="S444" s="8">
        <f t="shared" si="83"/>
        <v>91.349039310942686</v>
      </c>
      <c r="T444" s="8">
        <f t="shared" si="84"/>
        <v>0.85433469387755101</v>
      </c>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v>2.1</v>
      </c>
      <c r="AQ444" s="12">
        <v>12.1</v>
      </c>
      <c r="AR444" s="12"/>
      <c r="AS444" s="12">
        <v>7</v>
      </c>
      <c r="AT444" s="12">
        <v>3.4</v>
      </c>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row>
    <row r="445" spans="1:100" s="20" customFormat="1">
      <c r="A445" s="19"/>
      <c r="B445" s="19"/>
      <c r="C445" s="19"/>
      <c r="D445" s="19"/>
      <c r="E445" s="8"/>
      <c r="F445" s="8"/>
      <c r="G445" s="8"/>
      <c r="H445" s="8"/>
      <c r="I445" s="8"/>
      <c r="J445" s="8"/>
      <c r="K445" s="8"/>
      <c r="L445" s="8"/>
      <c r="M445" s="8"/>
      <c r="N445" s="8"/>
      <c r="O445" s="8"/>
      <c r="P445" s="8"/>
      <c r="Q445" s="8"/>
      <c r="R445" s="8"/>
      <c r="S445" s="8"/>
      <c r="T445" s="8"/>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row>
    <row r="446" spans="1:100">
      <c r="A446" s="7" t="s">
        <v>1761</v>
      </c>
      <c r="B446" s="7" t="s">
        <v>1751</v>
      </c>
      <c r="C446" s="7" t="s">
        <v>1692</v>
      </c>
      <c r="D446" s="7">
        <v>2302</v>
      </c>
      <c r="E446" s="8">
        <v>43.57</v>
      </c>
      <c r="F446" s="8">
        <v>0.02</v>
      </c>
      <c r="G446" s="8">
        <v>0.6</v>
      </c>
      <c r="H446" s="8">
        <v>1.82</v>
      </c>
      <c r="I446" s="8">
        <v>4.68</v>
      </c>
      <c r="J446" s="8">
        <v>6.3176541999999998</v>
      </c>
      <c r="K446" s="8">
        <v>0.1</v>
      </c>
      <c r="L446" s="8">
        <v>46.23</v>
      </c>
      <c r="M446" s="8">
        <v>0.52</v>
      </c>
      <c r="N446" s="8">
        <v>7.0000000000000007E-2</v>
      </c>
      <c r="O446" s="8">
        <v>0.06</v>
      </c>
      <c r="Q446" s="8">
        <v>2.25</v>
      </c>
      <c r="R446" s="8">
        <v>97.487654199999994</v>
      </c>
      <c r="S446" s="8">
        <f t="shared" ref="S446:S454" si="85">100*(L446/40.3)/((L446/40.3)+(J446/71.85))</f>
        <v>92.880724103799068</v>
      </c>
      <c r="T446" s="8">
        <f t="shared" ref="T446:T454" si="86">1.3504*M446/G446</f>
        <v>1.1703466666666669</v>
      </c>
      <c r="U446" s="12"/>
      <c r="V446" s="12"/>
      <c r="W446" s="12"/>
      <c r="X446" s="12"/>
      <c r="Y446" s="12"/>
      <c r="Z446" s="12"/>
      <c r="AA446" s="12"/>
      <c r="AB446" s="12"/>
      <c r="AC446" s="12"/>
      <c r="AD446" s="12"/>
      <c r="AE446" s="12"/>
      <c r="AF446" s="12">
        <v>2338.3200000000002</v>
      </c>
      <c r="AG446" s="12"/>
      <c r="AH446" s="12">
        <v>3054.288</v>
      </c>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v>0.76558595653062189</v>
      </c>
      <c r="CT446" s="12">
        <f t="shared" ref="CT446:CT454" si="87">(L446*0.60317)/(E446*0.4672)</f>
        <v>1.3698506880362571</v>
      </c>
      <c r="CU446" s="12">
        <f t="shared" ref="CU446:CU454" si="88">100-(SUM(E446:G446,J446:P446))</f>
        <v>2.5123458000000056</v>
      </c>
      <c r="CV446" s="12"/>
    </row>
    <row r="447" spans="1:100">
      <c r="B447" s="7" t="s">
        <v>1747</v>
      </c>
      <c r="C447" s="7" t="s">
        <v>1692</v>
      </c>
      <c r="D447" s="7">
        <v>1570</v>
      </c>
      <c r="E447" s="8">
        <v>43.76</v>
      </c>
      <c r="F447" s="8">
        <v>0.04</v>
      </c>
      <c r="G447" s="8">
        <v>0.22</v>
      </c>
      <c r="H447" s="8">
        <v>1.85</v>
      </c>
      <c r="I447" s="8">
        <v>4.76</v>
      </c>
      <c r="J447" s="8">
        <v>6.4246485</v>
      </c>
      <c r="K447" s="8">
        <v>0.1</v>
      </c>
      <c r="L447" s="8">
        <v>45.31</v>
      </c>
      <c r="M447" s="8">
        <v>1.23</v>
      </c>
      <c r="N447" s="8">
        <v>7.0000000000000007E-2</v>
      </c>
      <c r="O447" s="8">
        <v>0.03</v>
      </c>
      <c r="Q447" s="8">
        <v>2.5499999999999998</v>
      </c>
      <c r="R447" s="8">
        <v>97.184648499999994</v>
      </c>
      <c r="S447" s="8">
        <f t="shared" si="85"/>
        <v>92.632864190226599</v>
      </c>
      <c r="T447" s="8">
        <f t="shared" si="86"/>
        <v>7.5499636363636364</v>
      </c>
      <c r="U447" s="12"/>
      <c r="V447" s="12"/>
      <c r="W447" s="12"/>
      <c r="X447" s="12"/>
      <c r="Y447" s="12"/>
      <c r="Z447" s="12"/>
      <c r="AA447" s="12"/>
      <c r="AB447" s="12"/>
      <c r="AC447" s="12"/>
      <c r="AD447" s="12"/>
      <c r="AE447" s="12"/>
      <c r="AF447" s="12">
        <v>2338.3200000000002</v>
      </c>
      <c r="AG447" s="12"/>
      <c r="AH447" s="12">
        <v>3054.288</v>
      </c>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v>0.76558595653062189</v>
      </c>
      <c r="CT447" s="12">
        <f t="shared" si="87"/>
        <v>1.3367606337729458</v>
      </c>
      <c r="CU447" s="12">
        <f t="shared" si="88"/>
        <v>2.8153515000000056</v>
      </c>
      <c r="CV447" s="12"/>
    </row>
    <row r="448" spans="1:100">
      <c r="B448" s="7" t="s">
        <v>1760</v>
      </c>
      <c r="C448" s="7" t="s">
        <v>1692</v>
      </c>
      <c r="D448" s="7">
        <v>1917</v>
      </c>
      <c r="E448" s="8">
        <v>44.31</v>
      </c>
      <c r="F448" s="8">
        <v>0.06</v>
      </c>
      <c r="G448" s="8">
        <v>0.53</v>
      </c>
      <c r="H448" s="8">
        <v>1.31</v>
      </c>
      <c r="I448" s="8">
        <v>4.8</v>
      </c>
      <c r="J448" s="8">
        <v>5.9787511000000002</v>
      </c>
      <c r="K448" s="8">
        <v>0.1</v>
      </c>
      <c r="L448" s="8">
        <v>45.43</v>
      </c>
      <c r="M448" s="8">
        <v>0.97</v>
      </c>
      <c r="N448" s="8">
        <v>0.06</v>
      </c>
      <c r="Q448" s="8">
        <v>2.21</v>
      </c>
      <c r="R448" s="8">
        <v>97.438751100000005</v>
      </c>
      <c r="S448" s="8">
        <f t="shared" si="85"/>
        <v>93.125890449855333</v>
      </c>
      <c r="T448" s="8">
        <f t="shared" si="86"/>
        <v>2.4714867924528301</v>
      </c>
      <c r="U448" s="12"/>
      <c r="V448" s="12"/>
      <c r="W448" s="12"/>
      <c r="X448" s="12"/>
      <c r="Y448" s="12"/>
      <c r="Z448" s="12"/>
      <c r="AA448" s="12"/>
      <c r="AB448" s="12"/>
      <c r="AC448" s="12"/>
      <c r="AD448" s="12"/>
      <c r="AE448" s="12"/>
      <c r="AF448" s="12">
        <v>3507.48</v>
      </c>
      <c r="AG448" s="12"/>
      <c r="AH448" s="12">
        <v>2927.0260000000003</v>
      </c>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v>1.1983084537001036</v>
      </c>
      <c r="CT448" s="12">
        <f t="shared" si="87"/>
        <v>1.3236643903243956</v>
      </c>
      <c r="CU448" s="12">
        <f t="shared" si="88"/>
        <v>2.5612488999999954</v>
      </c>
      <c r="CV448" s="12"/>
    </row>
    <row r="449" spans="1:100" s="20" customFormat="1">
      <c r="A449" s="19"/>
      <c r="B449" s="19" t="s">
        <v>1760</v>
      </c>
      <c r="C449" s="19" t="s">
        <v>1697</v>
      </c>
      <c r="D449" s="19">
        <v>1924</v>
      </c>
      <c r="E449" s="8">
        <v>42.73</v>
      </c>
      <c r="F449" s="8">
        <v>0.17</v>
      </c>
      <c r="G449" s="8">
        <v>1.77</v>
      </c>
      <c r="H449" s="8">
        <v>1.89</v>
      </c>
      <c r="I449" s="8">
        <v>6.04</v>
      </c>
      <c r="J449" s="8">
        <v>7.7406408999999998</v>
      </c>
      <c r="K449" s="8">
        <v>0.12</v>
      </c>
      <c r="L449" s="8">
        <v>42.65</v>
      </c>
      <c r="M449" s="8">
        <v>1.94</v>
      </c>
      <c r="N449" s="8">
        <v>0.21</v>
      </c>
      <c r="O449" s="8">
        <v>0.03</v>
      </c>
      <c r="P449" s="8"/>
      <c r="Q449" s="8">
        <v>2.2799999999999998</v>
      </c>
      <c r="R449" s="8">
        <v>97.360640899999993</v>
      </c>
      <c r="S449" s="8">
        <f t="shared" si="85"/>
        <v>90.760797964059662</v>
      </c>
      <c r="T449" s="8">
        <f t="shared" si="86"/>
        <v>1.4800994350282486</v>
      </c>
      <c r="U449" s="12"/>
      <c r="V449" s="12"/>
      <c r="W449" s="12"/>
      <c r="X449" s="12"/>
      <c r="Y449" s="12"/>
      <c r="Z449" s="12"/>
      <c r="AA449" s="12"/>
      <c r="AB449" s="12"/>
      <c r="AC449" s="12"/>
      <c r="AD449" s="12"/>
      <c r="AE449" s="12"/>
      <c r="AF449" s="12">
        <v>3945.9150000000004</v>
      </c>
      <c r="AG449" s="12"/>
      <c r="AH449" s="12">
        <v>2927.0260000000003</v>
      </c>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v>1.3480970104126169</v>
      </c>
      <c r="CT449" s="12">
        <f t="shared" si="87"/>
        <v>1.2886145815634329</v>
      </c>
      <c r="CU449" s="12">
        <f t="shared" si="88"/>
        <v>2.6393591000000072</v>
      </c>
      <c r="CV449" s="12"/>
    </row>
    <row r="450" spans="1:100" s="20" customFormat="1">
      <c r="A450" s="19"/>
      <c r="B450" s="19" t="s">
        <v>1747</v>
      </c>
      <c r="C450" s="19" t="s">
        <v>1697</v>
      </c>
      <c r="D450" s="19">
        <v>1596</v>
      </c>
      <c r="E450" s="8">
        <v>41.39</v>
      </c>
      <c r="F450" s="8">
        <v>0.08</v>
      </c>
      <c r="G450" s="8">
        <v>1.01</v>
      </c>
      <c r="H450" s="8">
        <v>1.91</v>
      </c>
      <c r="I450" s="8">
        <v>6.64</v>
      </c>
      <c r="J450" s="8">
        <v>8.3586370999999993</v>
      </c>
      <c r="K450" s="8">
        <v>0.11</v>
      </c>
      <c r="L450" s="8">
        <v>44.56</v>
      </c>
      <c r="M450" s="8">
        <v>0.73</v>
      </c>
      <c r="N450" s="8">
        <v>0.12</v>
      </c>
      <c r="O450" s="8">
        <v>0.03</v>
      </c>
      <c r="P450" s="8"/>
      <c r="Q450" s="8">
        <v>2.91</v>
      </c>
      <c r="R450" s="8">
        <v>96.388637099999997</v>
      </c>
      <c r="S450" s="8">
        <f t="shared" si="85"/>
        <v>90.480313264281477</v>
      </c>
      <c r="T450" s="8">
        <f t="shared" si="86"/>
        <v>0.97603168316831679</v>
      </c>
      <c r="U450" s="12"/>
      <c r="V450" s="12"/>
      <c r="W450" s="12"/>
      <c r="X450" s="12"/>
      <c r="Y450" s="12"/>
      <c r="Z450" s="12"/>
      <c r="AA450" s="12"/>
      <c r="AB450" s="12"/>
      <c r="AC450" s="12"/>
      <c r="AD450" s="12"/>
      <c r="AE450" s="12"/>
      <c r="AF450" s="12">
        <v>3215.19</v>
      </c>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f t="shared" si="87"/>
        <v>1.3899099196748603</v>
      </c>
      <c r="CU450" s="12">
        <f t="shared" si="88"/>
        <v>3.6113628999999889</v>
      </c>
      <c r="CV450" s="12"/>
    </row>
    <row r="451" spans="1:100" s="20" customFormat="1">
      <c r="A451" s="19"/>
      <c r="B451" s="19" t="s">
        <v>1760</v>
      </c>
      <c r="C451" s="19" t="s">
        <v>1697</v>
      </c>
      <c r="D451" s="19">
        <v>1925</v>
      </c>
      <c r="E451" s="8">
        <v>43.09</v>
      </c>
      <c r="F451" s="8">
        <v>0.16</v>
      </c>
      <c r="G451" s="8">
        <v>1.86</v>
      </c>
      <c r="H451" s="8">
        <v>1.7</v>
      </c>
      <c r="I451" s="8">
        <v>6.27</v>
      </c>
      <c r="J451" s="8">
        <v>7.7996769999999991</v>
      </c>
      <c r="K451" s="8">
        <v>0.12</v>
      </c>
      <c r="L451" s="8">
        <v>41.85</v>
      </c>
      <c r="M451" s="8">
        <v>2.04</v>
      </c>
      <c r="N451" s="8">
        <v>0.25</v>
      </c>
      <c r="O451" s="8">
        <v>0.02</v>
      </c>
      <c r="P451" s="8"/>
      <c r="Q451" s="8">
        <v>2.17</v>
      </c>
      <c r="R451" s="8">
        <v>97.189677000000003</v>
      </c>
      <c r="S451" s="8">
        <f t="shared" si="85"/>
        <v>90.535881610236274</v>
      </c>
      <c r="T451" s="8">
        <f t="shared" si="86"/>
        <v>1.4810838709677419</v>
      </c>
      <c r="U451" s="12"/>
      <c r="V451" s="12"/>
      <c r="W451" s="12"/>
      <c r="X451" s="12"/>
      <c r="Y451" s="12"/>
      <c r="Z451" s="12"/>
      <c r="AA451" s="12"/>
      <c r="AB451" s="12"/>
      <c r="AC451" s="12"/>
      <c r="AD451" s="12"/>
      <c r="AE451" s="12"/>
      <c r="AF451" s="12">
        <v>2922.9</v>
      </c>
      <c r="AG451" s="12"/>
      <c r="AH451" s="12">
        <v>2799.7640000000001</v>
      </c>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v>1.0439808498144842</v>
      </c>
      <c r="CT451" s="12">
        <f t="shared" si="87"/>
        <v>1.2538796873460134</v>
      </c>
      <c r="CU451" s="12">
        <f t="shared" si="88"/>
        <v>2.8103229999999968</v>
      </c>
      <c r="CV451" s="12"/>
    </row>
    <row r="452" spans="1:100" s="20" customFormat="1">
      <c r="A452" s="19"/>
      <c r="B452" s="19" t="s">
        <v>1759</v>
      </c>
      <c r="C452" s="19" t="s">
        <v>1697</v>
      </c>
      <c r="D452" s="19" t="s">
        <v>1746</v>
      </c>
      <c r="E452" s="8">
        <v>45.15</v>
      </c>
      <c r="F452" s="8">
        <v>0.15</v>
      </c>
      <c r="G452" s="8">
        <v>2.27</v>
      </c>
      <c r="H452" s="8">
        <v>0.27</v>
      </c>
      <c r="I452" s="8">
        <v>6.35</v>
      </c>
      <c r="J452" s="8">
        <v>6.5929487</v>
      </c>
      <c r="K452" s="8">
        <v>0.12</v>
      </c>
      <c r="L452" s="8">
        <v>42.21</v>
      </c>
      <c r="M452" s="8">
        <v>2.08</v>
      </c>
      <c r="N452" s="8">
        <v>0.24</v>
      </c>
      <c r="O452" s="8"/>
      <c r="P452" s="8">
        <v>0.03</v>
      </c>
      <c r="Q452" s="8">
        <v>0.65</v>
      </c>
      <c r="R452" s="8">
        <v>98.842948700000008</v>
      </c>
      <c r="S452" s="8">
        <f t="shared" si="85"/>
        <v>91.944911486065422</v>
      </c>
      <c r="T452" s="8">
        <f t="shared" si="86"/>
        <v>1.2373709251101321</v>
      </c>
      <c r="U452" s="12"/>
      <c r="V452" s="12"/>
      <c r="W452" s="12"/>
      <c r="X452" s="12"/>
      <c r="Y452" s="12"/>
      <c r="Z452" s="12"/>
      <c r="AA452" s="12"/>
      <c r="AB452" s="12"/>
      <c r="AC452" s="12"/>
      <c r="AD452" s="12"/>
      <c r="AE452" s="12"/>
      <c r="AF452" s="12">
        <v>3069.0450000000001</v>
      </c>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f t="shared" si="87"/>
        <v>1.2069644990442818</v>
      </c>
      <c r="CU452" s="12">
        <f t="shared" si="88"/>
        <v>1.1570513000000062</v>
      </c>
      <c r="CV452" s="12"/>
    </row>
    <row r="453" spans="1:100" s="20" customFormat="1">
      <c r="A453" s="19"/>
      <c r="B453" s="19" t="s">
        <v>1759</v>
      </c>
      <c r="C453" s="19" t="s">
        <v>1697</v>
      </c>
      <c r="D453" s="19">
        <v>1566</v>
      </c>
      <c r="E453" s="8">
        <v>41.58</v>
      </c>
      <c r="F453" s="8">
        <v>0.13</v>
      </c>
      <c r="G453" s="8">
        <v>1.18</v>
      </c>
      <c r="H453" s="8">
        <v>1.73</v>
      </c>
      <c r="I453" s="8">
        <v>8.24</v>
      </c>
      <c r="J453" s="8">
        <v>9.7966712999999999</v>
      </c>
      <c r="K453" s="8">
        <v>0.11</v>
      </c>
      <c r="L453" s="8">
        <v>43.47</v>
      </c>
      <c r="M453" s="8">
        <v>0.9</v>
      </c>
      <c r="N453" s="8">
        <v>0.12</v>
      </c>
      <c r="O453" s="8">
        <v>0.03</v>
      </c>
      <c r="P453" s="8"/>
      <c r="Q453" s="8">
        <v>2.42</v>
      </c>
      <c r="R453" s="8">
        <v>97.316671299999996</v>
      </c>
      <c r="S453" s="8">
        <f t="shared" si="85"/>
        <v>88.777948090747472</v>
      </c>
      <c r="T453" s="8">
        <f t="shared" si="86"/>
        <v>1.0299661016949153</v>
      </c>
      <c r="U453" s="12"/>
      <c r="V453" s="12"/>
      <c r="W453" s="12"/>
      <c r="X453" s="12"/>
      <c r="Y453" s="12"/>
      <c r="Z453" s="12"/>
      <c r="AA453" s="12"/>
      <c r="AB453" s="12"/>
      <c r="AC453" s="12"/>
      <c r="AD453" s="12"/>
      <c r="AE453" s="12"/>
      <c r="AF453" s="12">
        <v>1753.74</v>
      </c>
      <c r="AG453" s="12"/>
      <c r="AH453" s="12">
        <v>2927.0260000000003</v>
      </c>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v>0.59915422685005182</v>
      </c>
      <c r="CT453" s="12">
        <f t="shared" si="87"/>
        <v>1.3497149361768368</v>
      </c>
      <c r="CU453" s="12">
        <f t="shared" si="88"/>
        <v>2.6833286999999899</v>
      </c>
      <c r="CV453" s="12"/>
    </row>
    <row r="454" spans="1:100" s="20" customFormat="1">
      <c r="A454" s="19"/>
      <c r="B454" s="19" t="s">
        <v>1747</v>
      </c>
      <c r="C454" s="19" t="s">
        <v>1697</v>
      </c>
      <c r="D454" s="19">
        <v>1611</v>
      </c>
      <c r="E454" s="8">
        <v>43.7</v>
      </c>
      <c r="F454" s="8">
        <v>0.25</v>
      </c>
      <c r="G454" s="8">
        <v>2.75</v>
      </c>
      <c r="H454" s="8">
        <v>1.38</v>
      </c>
      <c r="I454" s="8">
        <v>8.81</v>
      </c>
      <c r="J454" s="8">
        <f>I454+H454*0.89981</f>
        <v>10.0517378</v>
      </c>
      <c r="K454" s="8">
        <v>0.13</v>
      </c>
      <c r="L454" s="8">
        <v>37.22</v>
      </c>
      <c r="M454" s="8">
        <v>3.26</v>
      </c>
      <c r="N454" s="8">
        <v>0.33</v>
      </c>
      <c r="O454" s="8">
        <v>0.14000000000000001</v>
      </c>
      <c r="P454" s="8"/>
      <c r="Q454" s="8">
        <v>1.94</v>
      </c>
      <c r="R454" s="8">
        <v>97.831737799999999</v>
      </c>
      <c r="S454" s="8">
        <f t="shared" si="85"/>
        <v>86.845078300684079</v>
      </c>
      <c r="T454" s="8">
        <f t="shared" si="86"/>
        <v>1.6008378181818181</v>
      </c>
      <c r="U454" s="12"/>
      <c r="V454" s="12"/>
      <c r="W454" s="12"/>
      <c r="X454" s="12"/>
      <c r="Y454" s="12"/>
      <c r="Z454" s="12"/>
      <c r="AA454" s="12"/>
      <c r="AB454" s="12"/>
      <c r="AC454" s="12"/>
      <c r="AD454" s="12"/>
      <c r="AE454" s="12"/>
      <c r="AF454" s="12">
        <v>4092.06</v>
      </c>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f t="shared" si="87"/>
        <v>1.0995926557944891</v>
      </c>
      <c r="CU454" s="12">
        <f t="shared" si="88"/>
        <v>2.1682622000000009</v>
      </c>
      <c r="CV454" s="12"/>
    </row>
    <row r="455" spans="1:100" s="20" customFormat="1">
      <c r="A455" s="19"/>
      <c r="B455" s="19"/>
      <c r="C455" s="19"/>
      <c r="D455" s="19"/>
      <c r="E455" s="8"/>
      <c r="F455" s="8"/>
      <c r="G455" s="8"/>
      <c r="H455" s="8"/>
      <c r="I455" s="8"/>
      <c r="J455" s="8"/>
      <c r="K455" s="8"/>
      <c r="L455" s="8"/>
      <c r="M455" s="8"/>
      <c r="N455" s="8"/>
      <c r="O455" s="8"/>
      <c r="P455" s="8"/>
      <c r="Q455" s="8"/>
      <c r="R455" s="8"/>
      <c r="S455" s="8"/>
      <c r="T455" s="8"/>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row>
    <row r="456" spans="1:100">
      <c r="A456" s="7" t="s">
        <v>1758</v>
      </c>
      <c r="B456" s="7" t="s">
        <v>1756</v>
      </c>
      <c r="C456" s="7" t="s">
        <v>1755</v>
      </c>
      <c r="D456" s="7" t="s">
        <v>1757</v>
      </c>
      <c r="E456" s="8">
        <v>41.48</v>
      </c>
      <c r="F456" s="8">
        <v>0.05</v>
      </c>
      <c r="G456" s="8">
        <v>0.8</v>
      </c>
      <c r="H456" s="8">
        <v>1.74</v>
      </c>
      <c r="I456" s="8">
        <v>5.56</v>
      </c>
      <c r="J456" s="8">
        <f>I456+H456*0.89981</f>
        <v>7.1256693999999996</v>
      </c>
      <c r="K456" s="8">
        <v>0.12</v>
      </c>
      <c r="L456" s="8">
        <v>44.24</v>
      </c>
      <c r="M456" s="8">
        <v>0.49</v>
      </c>
      <c r="N456" s="8">
        <v>0.26</v>
      </c>
      <c r="O456" s="8">
        <v>0.14000000000000001</v>
      </c>
      <c r="Q456" s="8">
        <v>2.54</v>
      </c>
      <c r="R456" s="8">
        <v>94.705669399999991</v>
      </c>
      <c r="S456" s="8">
        <f>100*(L456/40.3)/((L456/40.3)+(J456/71.85))</f>
        <v>91.714358172397255</v>
      </c>
      <c r="T456" s="8">
        <f>1.3504*M456/G456</f>
        <v>0.82712000000000008</v>
      </c>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f>(L456*0.60317)/(E456*0.4672)</f>
        <v>1.3769344609054044</v>
      </c>
      <c r="CU456" s="12">
        <f>100-(SUM(E456:G456,J456:P456))</f>
        <v>5.2943306000000092</v>
      </c>
      <c r="CV456" s="12"/>
    </row>
    <row r="457" spans="1:100">
      <c r="B457" s="7" t="s">
        <v>1756</v>
      </c>
      <c r="C457" s="7" t="s">
        <v>1755</v>
      </c>
      <c r="D457" s="7" t="s">
        <v>1754</v>
      </c>
      <c r="E457" s="8">
        <v>41.27</v>
      </c>
      <c r="F457" s="8">
        <v>0.18</v>
      </c>
      <c r="G457" s="8">
        <v>1.07</v>
      </c>
      <c r="H457" s="8">
        <v>3.07</v>
      </c>
      <c r="I457" s="8">
        <v>7.48</v>
      </c>
      <c r="J457" s="8">
        <f>I457+H457*0.89981</f>
        <v>10.2424167</v>
      </c>
      <c r="K457" s="8">
        <v>0.17</v>
      </c>
      <c r="L457" s="8">
        <v>41.26</v>
      </c>
      <c r="M457" s="8">
        <v>1.04</v>
      </c>
      <c r="N457" s="8">
        <v>1.0900000000000001</v>
      </c>
      <c r="O457" s="8">
        <v>0.27</v>
      </c>
      <c r="Q457" s="8">
        <v>2.04</v>
      </c>
      <c r="R457" s="8">
        <v>96.592416700000001</v>
      </c>
      <c r="S457" s="8">
        <f>100*(L457/40.3)/((L457/40.3)+(J457/71.85))</f>
        <v>87.778126166558678</v>
      </c>
      <c r="T457" s="8">
        <f>1.3504*M457/G457</f>
        <v>1.3125383177570094</v>
      </c>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f>(L457*0.60317)/(E457*0.4672)</f>
        <v>1.2907188523787552</v>
      </c>
      <c r="CU457" s="12">
        <f>100-(SUM(E457:G457,J457:P457))</f>
        <v>3.4075832999999989</v>
      </c>
      <c r="CV457" s="12"/>
    </row>
    <row r="458" spans="1:100">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row>
    <row r="459" spans="1:100">
      <c r="A459" s="7" t="s">
        <v>1753</v>
      </c>
      <c r="B459" s="7" t="s">
        <v>1751</v>
      </c>
      <c r="C459" s="7" t="s">
        <v>1692</v>
      </c>
      <c r="D459" s="7">
        <v>2825</v>
      </c>
      <c r="E459" s="8">
        <v>43.96</v>
      </c>
      <c r="F459" s="8">
        <v>0.01</v>
      </c>
      <c r="G459" s="8">
        <v>1.01</v>
      </c>
      <c r="H459" s="8">
        <v>4.6399999999999997</v>
      </c>
      <c r="J459" s="8">
        <f>I459+H459*0.89981</f>
        <v>4.1751183999999997</v>
      </c>
      <c r="K459" s="8">
        <v>0.1</v>
      </c>
      <c r="L459" s="8">
        <v>45.14</v>
      </c>
      <c r="M459" s="8">
        <v>0.21</v>
      </c>
      <c r="N459" s="8">
        <v>0.1</v>
      </c>
      <c r="O459" s="8">
        <v>0.02</v>
      </c>
      <c r="Q459" s="8">
        <v>4.58</v>
      </c>
      <c r="R459" s="8">
        <v>94.725118400000014</v>
      </c>
      <c r="S459" s="8">
        <f>100*(L459/40.3)/((L459/40.3)+(J459/71.85))</f>
        <v>95.068034500029384</v>
      </c>
      <c r="T459" s="8">
        <f>1.3504*M459/G459</f>
        <v>0.28077623762376236</v>
      </c>
      <c r="U459" s="12"/>
      <c r="V459" s="12"/>
      <c r="W459" s="12"/>
      <c r="X459" s="12"/>
      <c r="Y459" s="12"/>
      <c r="Z459" s="12"/>
      <c r="AA459" s="12"/>
      <c r="AB459" s="12"/>
      <c r="AC459" s="12"/>
      <c r="AD459" s="12">
        <v>4</v>
      </c>
      <c r="AE459" s="12">
        <v>43</v>
      </c>
      <c r="AF459" s="12">
        <v>2603</v>
      </c>
      <c r="AG459" s="12">
        <v>93</v>
      </c>
      <c r="AH459" s="12">
        <v>2251</v>
      </c>
      <c r="AI459" s="12">
        <v>2</v>
      </c>
      <c r="AJ459" s="12">
        <v>25</v>
      </c>
      <c r="AK459" s="12"/>
      <c r="AL459" s="12"/>
      <c r="AM459" s="12"/>
      <c r="AN459" s="12"/>
      <c r="AO459" s="12"/>
      <c r="AP459" s="12"/>
      <c r="AQ459" s="12">
        <v>4</v>
      </c>
      <c r="AR459" s="12"/>
      <c r="AS459" s="12">
        <v>5</v>
      </c>
      <c r="AT459" s="12">
        <v>2</v>
      </c>
      <c r="AU459" s="12"/>
      <c r="AV459" s="12"/>
      <c r="AW459" s="12"/>
      <c r="AX459" s="12"/>
      <c r="AY459" s="12"/>
      <c r="AZ459" s="12"/>
      <c r="BA459" s="12"/>
      <c r="BB459" s="12"/>
      <c r="BC459" s="12"/>
      <c r="BD459" s="12"/>
      <c r="BE459" s="12"/>
      <c r="BF459" s="12"/>
      <c r="BG459" s="12">
        <v>22</v>
      </c>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v>1.1563749444691249</v>
      </c>
      <c r="CT459" s="12">
        <f>(L459*0.60317)/(E459*0.4672)</f>
        <v>1.3256863045639247</v>
      </c>
      <c r="CU459" s="12">
        <f>100-(SUM(E459:G459,J459:P459))</f>
        <v>5.2748816000000147</v>
      </c>
      <c r="CV459" s="12"/>
    </row>
    <row r="460" spans="1:100">
      <c r="B460" s="7" t="s">
        <v>1751</v>
      </c>
      <c r="C460" s="7" t="s">
        <v>1692</v>
      </c>
      <c r="D460" s="7" t="s">
        <v>1752</v>
      </c>
      <c r="E460" s="8">
        <v>43.89</v>
      </c>
      <c r="F460" s="8">
        <v>0.03</v>
      </c>
      <c r="G460" s="8">
        <v>3.02</v>
      </c>
      <c r="H460" s="8">
        <v>5.76</v>
      </c>
      <c r="J460" s="8">
        <f>I460+H460*0.89981</f>
        <v>5.1829055999999998</v>
      </c>
      <c r="K460" s="8">
        <v>0.13</v>
      </c>
      <c r="L460" s="8">
        <v>41.96</v>
      </c>
      <c r="M460" s="8">
        <v>0.64</v>
      </c>
      <c r="N460" s="8">
        <v>0.04</v>
      </c>
      <c r="O460" s="8">
        <v>0.02</v>
      </c>
      <c r="P460" s="8">
        <v>0.01</v>
      </c>
      <c r="Q460" s="8">
        <v>4.6500000000000004</v>
      </c>
      <c r="R460" s="8">
        <v>94.922905599999993</v>
      </c>
      <c r="S460" s="8">
        <f>100*(L460/40.3)/((L460/40.3)+(J460/71.85))</f>
        <v>93.520759256199881</v>
      </c>
      <c r="T460" s="8">
        <f>1.3504*M460/G460</f>
        <v>0.28617748344370864</v>
      </c>
      <c r="U460" s="12"/>
      <c r="V460" s="12"/>
      <c r="W460" s="12"/>
      <c r="X460" s="12"/>
      <c r="Y460" s="12"/>
      <c r="Z460" s="12"/>
      <c r="AA460" s="12"/>
      <c r="AB460" s="12"/>
      <c r="AC460" s="12"/>
      <c r="AD460" s="12">
        <v>12</v>
      </c>
      <c r="AE460" s="12">
        <v>42</v>
      </c>
      <c r="AF460" s="12">
        <v>4121</v>
      </c>
      <c r="AG460" s="12">
        <v>91</v>
      </c>
      <c r="AH460" s="12">
        <v>2028</v>
      </c>
      <c r="AI460" s="12">
        <v>2</v>
      </c>
      <c r="AJ460" s="12">
        <v>33</v>
      </c>
      <c r="AK460" s="12"/>
      <c r="AL460" s="12"/>
      <c r="AM460" s="12"/>
      <c r="AN460" s="12"/>
      <c r="AO460" s="12"/>
      <c r="AP460" s="12">
        <v>1</v>
      </c>
      <c r="AQ460" s="12">
        <v>9</v>
      </c>
      <c r="AR460" s="12"/>
      <c r="AS460" s="12">
        <v>32</v>
      </c>
      <c r="AT460" s="12">
        <v>2</v>
      </c>
      <c r="AU460" s="12"/>
      <c r="AV460" s="12"/>
      <c r="AW460" s="12"/>
      <c r="AX460" s="12"/>
      <c r="AY460" s="12"/>
      <c r="AZ460" s="12"/>
      <c r="BA460" s="12"/>
      <c r="BB460" s="12"/>
      <c r="BC460" s="12"/>
      <c r="BD460" s="12"/>
      <c r="BE460" s="12"/>
      <c r="BF460" s="12"/>
      <c r="BG460" s="12">
        <v>11</v>
      </c>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v>2.0320512820512819</v>
      </c>
      <c r="CT460" s="12">
        <f>(L460*0.60317)/(E460*0.4672)</f>
        <v>1.2342604058402544</v>
      </c>
      <c r="CU460" s="12">
        <f>100-(SUM(E460:G460,J460:P460))</f>
        <v>5.0770943999999929</v>
      </c>
      <c r="CV460" s="12"/>
    </row>
    <row r="461" spans="1:100">
      <c r="B461" s="7" t="s">
        <v>1751</v>
      </c>
      <c r="C461" s="7" t="s">
        <v>1692</v>
      </c>
      <c r="D461" s="7" t="s">
        <v>1750</v>
      </c>
      <c r="E461" s="8">
        <v>47</v>
      </c>
      <c r="F461" s="8">
        <v>0.01</v>
      </c>
      <c r="G461" s="8">
        <v>2</v>
      </c>
      <c r="I461" s="8">
        <v>4</v>
      </c>
      <c r="J461" s="8">
        <f>I461+H461*0.89981</f>
        <v>4</v>
      </c>
      <c r="K461" s="8">
        <v>0.08</v>
      </c>
      <c r="L461" s="8">
        <v>45.8</v>
      </c>
      <c r="M461" s="8">
        <v>0.04</v>
      </c>
      <c r="R461" s="8">
        <v>98.93</v>
      </c>
      <c r="S461" s="8">
        <f>100*(L461/40.3)/((L461/40.3)+(J461/71.85))</f>
        <v>95.330148641484627</v>
      </c>
      <c r="T461" s="8">
        <f>1.3504*M461/G461</f>
        <v>2.7008000000000001E-2</v>
      </c>
      <c r="U461" s="12"/>
      <c r="V461" s="12"/>
      <c r="W461" s="12"/>
      <c r="X461" s="12"/>
      <c r="Y461" s="12"/>
      <c r="Z461" s="12"/>
      <c r="AA461" s="12"/>
      <c r="AB461" s="12"/>
      <c r="AC461" s="12"/>
      <c r="AD461" s="12"/>
      <c r="AE461" s="12"/>
      <c r="AF461" s="12">
        <v>4100</v>
      </c>
      <c r="AG461" s="12"/>
      <c r="AH461" s="12">
        <v>2040</v>
      </c>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v>2.0098039215686274</v>
      </c>
      <c r="CT461" s="12">
        <f>(L461*0.60317)/(E461*0.4672)</f>
        <v>1.2580691671524333</v>
      </c>
      <c r="CU461" s="12">
        <f>100-(SUM(E461:G461,J461:P461))</f>
        <v>1.0700000000000074</v>
      </c>
      <c r="CV461" s="12"/>
    </row>
    <row r="462" spans="1:100">
      <c r="B462" s="7" t="s">
        <v>1491</v>
      </c>
      <c r="C462" s="7" t="s">
        <v>1692</v>
      </c>
      <c r="D462" s="7" t="s">
        <v>1749</v>
      </c>
      <c r="E462" s="8">
        <v>38.85</v>
      </c>
      <c r="F462" s="8">
        <v>0.06</v>
      </c>
      <c r="G462" s="8">
        <v>0.41</v>
      </c>
      <c r="H462" s="8">
        <v>5.35</v>
      </c>
      <c r="J462" s="8">
        <f>I462+H462*0.89981</f>
        <v>4.8139835</v>
      </c>
      <c r="K462" s="8">
        <v>0.09</v>
      </c>
      <c r="L462" s="8">
        <v>40.950000000000003</v>
      </c>
      <c r="M462" s="8">
        <v>0.13</v>
      </c>
      <c r="N462" s="8">
        <v>0.02</v>
      </c>
      <c r="O462" s="8">
        <v>0.06</v>
      </c>
      <c r="P462" s="8">
        <v>0.02</v>
      </c>
      <c r="Q462" s="8">
        <v>12.4</v>
      </c>
      <c r="R462" s="8">
        <f>SUM(E462:G462,J462:O462)</f>
        <v>85.383983499999999</v>
      </c>
      <c r="S462" s="8">
        <f>100*(L462/40.3)/((L462/40.3)+(J462/71.85))</f>
        <v>93.814177682218755</v>
      </c>
      <c r="T462" s="8">
        <f>1.3504*M462/G462</f>
        <v>0.42817560975609764</v>
      </c>
      <c r="U462" s="12"/>
      <c r="V462" s="12"/>
      <c r="W462" s="12"/>
      <c r="X462" s="12"/>
      <c r="Y462" s="12"/>
      <c r="Z462" s="12"/>
      <c r="AA462" s="12"/>
      <c r="AB462" s="12"/>
      <c r="AC462" s="12"/>
      <c r="AD462" s="12">
        <v>4</v>
      </c>
      <c r="AE462" s="12">
        <v>13</v>
      </c>
      <c r="AF462" s="12">
        <v>1212</v>
      </c>
      <c r="AG462" s="12">
        <v>98</v>
      </c>
      <c r="AH462" s="12">
        <v>2123</v>
      </c>
      <c r="AI462" s="12">
        <v>6</v>
      </c>
      <c r="AJ462" s="12">
        <v>33</v>
      </c>
      <c r="AK462" s="12"/>
      <c r="AL462" s="12"/>
      <c r="AM462" s="12"/>
      <c r="AN462" s="12"/>
      <c r="AO462" s="12"/>
      <c r="AP462" s="12">
        <v>4</v>
      </c>
      <c r="AQ462" s="12">
        <v>36</v>
      </c>
      <c r="AR462" s="12"/>
      <c r="AS462" s="12">
        <v>2</v>
      </c>
      <c r="AT462" s="12">
        <v>1</v>
      </c>
      <c r="AU462" s="12"/>
      <c r="AV462" s="12"/>
      <c r="AW462" s="12"/>
      <c r="AX462" s="12"/>
      <c r="AY462" s="12"/>
      <c r="AZ462" s="12"/>
      <c r="BA462" s="12"/>
      <c r="BB462" s="12"/>
      <c r="BC462" s="12"/>
      <c r="BD462" s="12"/>
      <c r="BE462" s="12"/>
      <c r="BF462" s="12"/>
      <c r="BG462" s="12">
        <v>42</v>
      </c>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v>0.5708902496467263</v>
      </c>
      <c r="CT462" s="12">
        <f>(L462*0.60317)/(E462*0.4672)</f>
        <v>1.3608171741947428</v>
      </c>
      <c r="CU462" s="12">
        <f>100-(SUM(E462:G462,J462:P462))</f>
        <v>14.596016500000005</v>
      </c>
      <c r="CV462" s="12"/>
    </row>
    <row r="463" spans="1:100">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row>
    <row r="464" spans="1:100">
      <c r="A464" s="7" t="s">
        <v>1748</v>
      </c>
      <c r="B464" s="7" t="s">
        <v>1747</v>
      </c>
      <c r="C464" s="7" t="s">
        <v>1692</v>
      </c>
      <c r="D464" s="7" t="s">
        <v>1746</v>
      </c>
      <c r="E464" s="8">
        <v>45.15</v>
      </c>
      <c r="F464" s="8">
        <v>0.15</v>
      </c>
      <c r="G464" s="8">
        <v>2.27</v>
      </c>
      <c r="H464" s="8">
        <v>0.27</v>
      </c>
      <c r="I464" s="8">
        <v>6.35</v>
      </c>
      <c r="J464" s="8">
        <f>I464+H464*0.89981</f>
        <v>6.5929487</v>
      </c>
      <c r="K464" s="8">
        <v>0.12</v>
      </c>
      <c r="L464" s="8">
        <v>42.2</v>
      </c>
      <c r="M464" s="8">
        <v>2.08</v>
      </c>
      <c r="N464" s="8">
        <v>0.24</v>
      </c>
      <c r="Q464" s="8">
        <v>0.77</v>
      </c>
      <c r="R464" s="8">
        <f>SUM(E464:G464,J464:O464)</f>
        <v>98.802948700000002</v>
      </c>
      <c r="S464" s="8">
        <f>100*(L464/40.3)/((L464/40.3)+(J464/71.85))</f>
        <v>91.94315648544044</v>
      </c>
      <c r="T464" s="8">
        <f>1.3504*M464/G464</f>
        <v>1.2373709251101321</v>
      </c>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row>
    <row r="465" spans="1:100">
      <c r="B465" s="7" t="s">
        <v>1745</v>
      </c>
      <c r="C465" s="7" t="s">
        <v>1692</v>
      </c>
      <c r="D465" s="7" t="s">
        <v>1744</v>
      </c>
      <c r="E465" s="8">
        <v>42.3</v>
      </c>
      <c r="F465" s="8">
        <v>0.18</v>
      </c>
      <c r="G465" s="8">
        <v>2.87</v>
      </c>
      <c r="H465" s="8">
        <v>2.46</v>
      </c>
      <c r="I465" s="8">
        <v>5.25</v>
      </c>
      <c r="J465" s="8">
        <f>I465+H465*0.89981</f>
        <v>7.4635326000000006</v>
      </c>
      <c r="K465" s="8">
        <v>0.12</v>
      </c>
      <c r="L465" s="8">
        <v>40.01</v>
      </c>
      <c r="M465" s="8">
        <v>1.75</v>
      </c>
      <c r="N465" s="8">
        <v>0.18</v>
      </c>
      <c r="O465" s="8">
        <v>0.06</v>
      </c>
      <c r="Q465" s="8">
        <v>4.93</v>
      </c>
      <c r="R465" s="8">
        <f>SUM(E465:G465,J465:O465)</f>
        <v>94.933532600000007</v>
      </c>
      <c r="S465" s="8">
        <f>100*(L465/40.3)/((L465/40.3)+(J465/71.85))</f>
        <v>90.52809096514801</v>
      </c>
      <c r="T465" s="8">
        <f>1.3504*M465/G465</f>
        <v>0.82341463414634142</v>
      </c>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row>
    <row r="466" spans="1:100">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row>
    <row r="467" spans="1:100">
      <c r="A467" s="7" t="s">
        <v>1743</v>
      </c>
      <c r="B467" s="7" t="s">
        <v>1740</v>
      </c>
      <c r="D467" s="7" t="s">
        <v>1742</v>
      </c>
      <c r="E467" s="8">
        <v>42.8</v>
      </c>
      <c r="F467" s="8">
        <v>0.1</v>
      </c>
      <c r="G467" s="8">
        <v>3.6</v>
      </c>
      <c r="I467" s="8">
        <v>5.97</v>
      </c>
      <c r="J467" s="8">
        <v>5.97</v>
      </c>
      <c r="K467" s="8">
        <v>0.14000000000000001</v>
      </c>
      <c r="L467" s="8">
        <v>37.4</v>
      </c>
      <c r="M467" s="8">
        <v>2.79</v>
      </c>
      <c r="N467" s="8">
        <v>0.14000000000000001</v>
      </c>
      <c r="O467" s="8">
        <v>0.19</v>
      </c>
      <c r="P467" s="8">
        <v>0.04</v>
      </c>
      <c r="Q467" s="8">
        <v>3.77</v>
      </c>
      <c r="R467" s="8">
        <v>93.17</v>
      </c>
      <c r="S467" s="8">
        <f>100*(L467/40.3)/((L467/40.3)+(J467/71.85))</f>
        <v>91.782479632185613</v>
      </c>
      <c r="T467" s="8">
        <f>1.3504*M467/G467</f>
        <v>1.0465600000000002</v>
      </c>
      <c r="U467" s="12"/>
      <c r="V467" s="12"/>
      <c r="W467" s="12"/>
      <c r="X467" s="12"/>
      <c r="Y467" s="12"/>
      <c r="Z467" s="12"/>
      <c r="AA467" s="12"/>
      <c r="AB467" s="12"/>
      <c r="AC467" s="12"/>
      <c r="AD467" s="12"/>
      <c r="AE467" s="12"/>
      <c r="AF467" s="12">
        <v>24674.82</v>
      </c>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v>3.8</v>
      </c>
      <c r="BI467" s="12">
        <v>27</v>
      </c>
      <c r="BJ467" s="12"/>
      <c r="BK467" s="12">
        <v>3</v>
      </c>
      <c r="BL467" s="12">
        <v>0.74</v>
      </c>
      <c r="BM467" s="12">
        <v>0.28000000000000003</v>
      </c>
      <c r="BN467" s="12"/>
      <c r="BO467" s="12">
        <v>0.1</v>
      </c>
      <c r="BP467" s="12"/>
      <c r="BQ467" s="12"/>
      <c r="BR467" s="12"/>
      <c r="BS467" s="12"/>
      <c r="BT467" s="12">
        <v>0.23</v>
      </c>
      <c r="BU467" s="12">
        <v>0.04</v>
      </c>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f>(L467*0.60317)/(E467*0.4672)</f>
        <v>1.1281445037447189</v>
      </c>
      <c r="CU467" s="12">
        <f>100-(SUM(E467:G467,J467:P467))</f>
        <v>6.8299999999999983</v>
      </c>
      <c r="CV467" s="12"/>
    </row>
    <row r="468" spans="1:100">
      <c r="B468" s="7" t="s">
        <v>1740</v>
      </c>
      <c r="D468" s="7" t="s">
        <v>1741</v>
      </c>
      <c r="E468" s="8">
        <v>40.5</v>
      </c>
      <c r="F468" s="8">
        <v>0.14000000000000001</v>
      </c>
      <c r="G468" s="8">
        <v>0.81</v>
      </c>
      <c r="I468" s="8">
        <v>7.66</v>
      </c>
      <c r="J468" s="8">
        <v>7.66</v>
      </c>
      <c r="K468" s="8">
        <v>0.11</v>
      </c>
      <c r="L468" s="8">
        <v>45.1</v>
      </c>
      <c r="M468" s="8">
        <v>0.67</v>
      </c>
      <c r="N468" s="8">
        <v>0.08</v>
      </c>
      <c r="O468" s="8">
        <v>0.24</v>
      </c>
      <c r="P468" s="8">
        <v>7.0000000000000007E-2</v>
      </c>
      <c r="Q468" s="8">
        <v>3.54</v>
      </c>
      <c r="R468" s="8">
        <v>95.38</v>
      </c>
      <c r="S468" s="8">
        <f>100*(L468/40.3)/((L468/40.3)+(J468/71.85))</f>
        <v>91.302157456483044</v>
      </c>
      <c r="T468" s="8">
        <f>1.3504*M468/G468</f>
        <v>1.1169975308641975</v>
      </c>
      <c r="U468" s="12"/>
      <c r="V468" s="12"/>
      <c r="W468" s="12"/>
      <c r="X468" s="12"/>
      <c r="Y468" s="12"/>
      <c r="Z468" s="12"/>
      <c r="AA468" s="12"/>
      <c r="AB468" s="12"/>
      <c r="AC468" s="12"/>
      <c r="AD468" s="12"/>
      <c r="AE468" s="12"/>
      <c r="AF468" s="12">
        <v>4209.2339999999995</v>
      </c>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v>8.9</v>
      </c>
      <c r="BI468" s="12">
        <v>16</v>
      </c>
      <c r="BJ468" s="12"/>
      <c r="BK468" s="12">
        <v>6</v>
      </c>
      <c r="BL468" s="12">
        <v>0.7</v>
      </c>
      <c r="BM468" s="12">
        <v>0.27</v>
      </c>
      <c r="BN468" s="12"/>
      <c r="BO468" s="12">
        <v>0.1</v>
      </c>
      <c r="BP468" s="12"/>
      <c r="BQ468" s="12"/>
      <c r="BR468" s="12"/>
      <c r="BS468" s="12"/>
      <c r="BT468" s="12">
        <v>0.1</v>
      </c>
      <c r="BU468" s="12">
        <v>0.01</v>
      </c>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f>(L468*0.60317)/(E468*0.4672)</f>
        <v>1.437667374852021</v>
      </c>
      <c r="CU468" s="12">
        <f>100-(SUM(E468:G468,J468:P468))</f>
        <v>4.6200000000000188</v>
      </c>
      <c r="CV468" s="12"/>
    </row>
    <row r="469" spans="1:100">
      <c r="B469" s="7" t="s">
        <v>1740</v>
      </c>
      <c r="D469" s="7" t="s">
        <v>1739</v>
      </c>
      <c r="E469" s="8">
        <v>45.7</v>
      </c>
      <c r="F469" s="8">
        <v>0.15</v>
      </c>
      <c r="G469" s="8">
        <v>1.1200000000000001</v>
      </c>
      <c r="I469" s="8">
        <v>6.91</v>
      </c>
      <c r="J469" s="8">
        <v>6.91</v>
      </c>
      <c r="K469" s="8">
        <v>0.11</v>
      </c>
      <c r="L469" s="8">
        <v>41.3</v>
      </c>
      <c r="M469" s="8">
        <v>0.83</v>
      </c>
      <c r="N469" s="8">
        <v>0.14000000000000001</v>
      </c>
      <c r="O469" s="8">
        <v>0.18</v>
      </c>
      <c r="P469" s="8">
        <v>0.04</v>
      </c>
      <c r="Q469" s="8">
        <v>2.93</v>
      </c>
      <c r="R469" s="8">
        <f>SUM(J469:P469,E469:G469)</f>
        <v>96.480000000000018</v>
      </c>
      <c r="S469" s="8">
        <f>100*(L469/40.3)/((L469/40.3)+(J469/71.85))</f>
        <v>91.420718831699773</v>
      </c>
      <c r="T469" s="8">
        <f>1.3504*M469/G469</f>
        <v>1.0007428571428572</v>
      </c>
      <c r="U469" s="12"/>
      <c r="V469" s="12"/>
      <c r="W469" s="12"/>
      <c r="X469" s="12"/>
      <c r="Y469" s="12"/>
      <c r="Z469" s="12"/>
      <c r="AA469" s="12"/>
      <c r="AB469" s="12"/>
      <c r="AC469" s="12"/>
      <c r="AD469" s="12"/>
      <c r="AE469" s="12"/>
      <c r="AF469" s="12">
        <v>5225.2560000000003</v>
      </c>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v>3.3</v>
      </c>
      <c r="BI469" s="12">
        <v>7</v>
      </c>
      <c r="BJ469" s="12"/>
      <c r="BK469" s="12">
        <v>3</v>
      </c>
      <c r="BL469" s="12">
        <v>0.26</v>
      </c>
      <c r="BM469" s="12">
        <v>0.13</v>
      </c>
      <c r="BN469" s="12"/>
      <c r="BO469" s="12">
        <v>0.1</v>
      </c>
      <c r="BP469" s="12"/>
      <c r="BQ469" s="12"/>
      <c r="BR469" s="12"/>
      <c r="BS469" s="12"/>
      <c r="BT469" s="12">
        <v>7.0000000000000007E-2</v>
      </c>
      <c r="BU469" s="12">
        <v>0.01</v>
      </c>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f>(L469*0.60317)/(E469*0.4672)</f>
        <v>1.1667310351158537</v>
      </c>
      <c r="CU469" s="12">
        <f>100-(SUM(E469:G469,J469:P469))</f>
        <v>3.519999999999996</v>
      </c>
      <c r="CV469" s="12"/>
    </row>
    <row r="470" spans="1:100">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row>
    <row r="471" spans="1:100">
      <c r="A471" s="7" t="s">
        <v>647</v>
      </c>
      <c r="B471" s="7" t="s">
        <v>1698</v>
      </c>
      <c r="C471" s="7" t="s">
        <v>1692</v>
      </c>
      <c r="D471" s="7" t="s">
        <v>1738</v>
      </c>
      <c r="E471" s="8">
        <v>41.99</v>
      </c>
      <c r="F471" s="8">
        <v>0.09</v>
      </c>
      <c r="G471" s="8">
        <v>0.61</v>
      </c>
      <c r="I471" s="8">
        <v>7.47</v>
      </c>
      <c r="J471" s="8">
        <f t="shared" ref="J471:J511" si="89">I471+H471*0.8998</f>
        <v>7.47</v>
      </c>
      <c r="K471" s="8">
        <v>0.31</v>
      </c>
      <c r="L471" s="8">
        <v>47.97</v>
      </c>
      <c r="M471" s="8">
        <v>1.02</v>
      </c>
      <c r="N471" s="8">
        <v>7.0000000000000007E-2</v>
      </c>
      <c r="O471" s="8">
        <v>0.1</v>
      </c>
      <c r="P471" s="8">
        <v>0.01</v>
      </c>
      <c r="Q471" s="8">
        <v>3.05</v>
      </c>
      <c r="R471" s="8">
        <f t="shared" ref="R471:R511" si="90">SUM(J471:P471,E471:G471)</f>
        <v>99.64</v>
      </c>
      <c r="S471" s="8">
        <f t="shared" ref="S471:S511" si="91">100*(L471/40.3)/((L471/40.3)+(J471/71.85))</f>
        <v>91.967282206577906</v>
      </c>
      <c r="T471" s="8">
        <f t="shared" ref="T471:T511" si="92">1.3504*M471/G471</f>
        <v>2.2580459016393442</v>
      </c>
      <c r="U471" s="12"/>
      <c r="V471" s="12"/>
      <c r="W471" s="12"/>
      <c r="X471" s="12"/>
      <c r="Y471" s="12"/>
      <c r="Z471" s="12"/>
      <c r="AA471" s="12"/>
      <c r="AB471" s="12"/>
      <c r="AC471" s="12"/>
      <c r="AD471" s="12">
        <v>6</v>
      </c>
      <c r="AE471" s="12">
        <v>24</v>
      </c>
      <c r="AF471" s="12">
        <v>2524</v>
      </c>
      <c r="AG471" s="12">
        <v>116</v>
      </c>
      <c r="AH471" s="12">
        <v>2453</v>
      </c>
      <c r="AI471" s="12"/>
      <c r="AJ471" s="12"/>
      <c r="AK471" s="12"/>
      <c r="AL471" s="12"/>
      <c r="AM471" s="12"/>
      <c r="AN471" s="12"/>
      <c r="AO471" s="12"/>
      <c r="AP471" s="12">
        <v>10.4</v>
      </c>
      <c r="AQ471" s="12">
        <v>62</v>
      </c>
      <c r="AR471" s="12">
        <v>24</v>
      </c>
      <c r="AS471" s="12">
        <v>23</v>
      </c>
      <c r="AT471" s="12"/>
      <c r="AU471" s="12"/>
      <c r="AV471" s="12"/>
      <c r="AW471" s="12"/>
      <c r="AX471" s="12"/>
      <c r="AY471" s="12"/>
      <c r="AZ471" s="12"/>
      <c r="BA471" s="12"/>
      <c r="BB471" s="12"/>
      <c r="BC471" s="12"/>
      <c r="BD471" s="12"/>
      <c r="BE471" s="12"/>
      <c r="BF471" s="12"/>
      <c r="BG471" s="12">
        <v>37</v>
      </c>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row>
    <row r="472" spans="1:100">
      <c r="B472" s="7" t="s">
        <v>1698</v>
      </c>
      <c r="C472" s="7" t="s">
        <v>1692</v>
      </c>
      <c r="D472" s="7" t="s">
        <v>1737</v>
      </c>
      <c r="E472" s="8">
        <v>42.21</v>
      </c>
      <c r="F472" s="8">
        <v>0.09</v>
      </c>
      <c r="G472" s="8">
        <v>0.56000000000000005</v>
      </c>
      <c r="I472" s="8">
        <v>7.45</v>
      </c>
      <c r="J472" s="8">
        <f t="shared" si="89"/>
        <v>7.45</v>
      </c>
      <c r="K472" s="8">
        <v>0.31</v>
      </c>
      <c r="L472" s="8">
        <v>47.85</v>
      </c>
      <c r="M472" s="8">
        <v>0.98</v>
      </c>
      <c r="N472" s="8">
        <v>7.0000000000000007E-2</v>
      </c>
      <c r="O472" s="8">
        <v>0.08</v>
      </c>
      <c r="P472" s="8">
        <v>0.01</v>
      </c>
      <c r="Q472" s="8">
        <v>2.75</v>
      </c>
      <c r="R472" s="8">
        <f t="shared" si="90"/>
        <v>99.61</v>
      </c>
      <c r="S472" s="8">
        <f t="shared" si="91"/>
        <v>91.968584293618093</v>
      </c>
      <c r="T472" s="8">
        <f t="shared" si="92"/>
        <v>2.3632</v>
      </c>
      <c r="U472" s="12"/>
      <c r="V472" s="12"/>
      <c r="W472" s="12"/>
      <c r="X472" s="12"/>
      <c r="Y472" s="12"/>
      <c r="Z472" s="12"/>
      <c r="AA472" s="12"/>
      <c r="AB472" s="12"/>
      <c r="AC472" s="12"/>
      <c r="AD472" s="12">
        <v>6</v>
      </c>
      <c r="AE472" s="12">
        <v>22</v>
      </c>
      <c r="AF472" s="12">
        <v>2532</v>
      </c>
      <c r="AG472" s="12">
        <v>87</v>
      </c>
      <c r="AH472" s="12">
        <v>2441</v>
      </c>
      <c r="AI472" s="12"/>
      <c r="AJ472" s="12"/>
      <c r="AK472" s="12"/>
      <c r="AL472" s="12"/>
      <c r="AM472" s="12"/>
      <c r="AN472" s="12"/>
      <c r="AO472" s="12"/>
      <c r="AP472" s="12">
        <v>9.5</v>
      </c>
      <c r="AQ472" s="12">
        <v>56</v>
      </c>
      <c r="AR472" s="12">
        <v>22</v>
      </c>
      <c r="AS472" s="12">
        <v>25</v>
      </c>
      <c r="AT472" s="12"/>
      <c r="AU472" s="12"/>
      <c r="AV472" s="12"/>
      <c r="AW472" s="12"/>
      <c r="AX472" s="12"/>
      <c r="AY472" s="12"/>
      <c r="AZ472" s="12"/>
      <c r="BA472" s="12"/>
      <c r="BB472" s="12"/>
      <c r="BC472" s="12"/>
      <c r="BD472" s="12"/>
      <c r="BE472" s="12"/>
      <c r="BF472" s="12"/>
      <c r="BG472" s="12">
        <v>30</v>
      </c>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row>
    <row r="473" spans="1:100">
      <c r="B473" s="7" t="s">
        <v>1698</v>
      </c>
      <c r="C473" s="7" t="s">
        <v>1692</v>
      </c>
      <c r="D473" s="7" t="s">
        <v>1736</v>
      </c>
      <c r="E473" s="8">
        <v>43.04</v>
      </c>
      <c r="F473" s="8">
        <v>0.06</v>
      </c>
      <c r="G473" s="8">
        <v>0.76</v>
      </c>
      <c r="I473" s="8">
        <v>7.29</v>
      </c>
      <c r="J473" s="8">
        <f t="shared" si="89"/>
        <v>7.29</v>
      </c>
      <c r="K473" s="8">
        <v>0.31</v>
      </c>
      <c r="L473" s="8">
        <v>46.77</v>
      </c>
      <c r="M473" s="8">
        <v>1.25</v>
      </c>
      <c r="N473" s="8">
        <v>0.06</v>
      </c>
      <c r="O473" s="8">
        <v>0.44</v>
      </c>
      <c r="P473" s="8">
        <v>0.01</v>
      </c>
      <c r="Q473" s="8">
        <v>2.5</v>
      </c>
      <c r="R473" s="8">
        <f t="shared" si="90"/>
        <v>99.990000000000009</v>
      </c>
      <c r="S473" s="8">
        <f t="shared" si="91"/>
        <v>91.960317567825498</v>
      </c>
      <c r="T473" s="8">
        <f t="shared" si="92"/>
        <v>2.2210526315789476</v>
      </c>
      <c r="U473" s="12"/>
      <c r="V473" s="12"/>
      <c r="W473" s="12"/>
      <c r="X473" s="12"/>
      <c r="Y473" s="12"/>
      <c r="Z473" s="12"/>
      <c r="AA473" s="12"/>
      <c r="AB473" s="12"/>
      <c r="AC473" s="12"/>
      <c r="AD473" s="12">
        <v>7</v>
      </c>
      <c r="AE473" s="12">
        <v>29</v>
      </c>
      <c r="AF473" s="12">
        <v>2296</v>
      </c>
      <c r="AG473" s="12">
        <v>112</v>
      </c>
      <c r="AH473" s="12">
        <v>2443</v>
      </c>
      <c r="AI473" s="12"/>
      <c r="AJ473" s="12"/>
      <c r="AK473" s="12"/>
      <c r="AL473" s="12"/>
      <c r="AM473" s="12"/>
      <c r="AN473" s="12"/>
      <c r="AO473" s="12"/>
      <c r="AP473" s="12">
        <v>9.6999999999999993</v>
      </c>
      <c r="AQ473" s="12">
        <v>68</v>
      </c>
      <c r="AR473" s="12">
        <v>29</v>
      </c>
      <c r="AS473" s="12">
        <v>21</v>
      </c>
      <c r="AT473" s="12"/>
      <c r="AU473" s="12"/>
      <c r="AV473" s="12"/>
      <c r="AW473" s="12"/>
      <c r="AX473" s="12"/>
      <c r="AY473" s="12"/>
      <c r="AZ473" s="12"/>
      <c r="BA473" s="12"/>
      <c r="BB473" s="12"/>
      <c r="BC473" s="12"/>
      <c r="BD473" s="12"/>
      <c r="BE473" s="12"/>
      <c r="BF473" s="12"/>
      <c r="BG473" s="12">
        <v>31</v>
      </c>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row>
    <row r="474" spans="1:100">
      <c r="B474" s="7" t="s">
        <v>1698</v>
      </c>
      <c r="C474" s="7" t="s">
        <v>1692</v>
      </c>
      <c r="D474" s="7" t="s">
        <v>1735</v>
      </c>
      <c r="E474" s="8">
        <v>43.96</v>
      </c>
      <c r="F474" s="8">
        <v>0.02</v>
      </c>
      <c r="G474" s="8">
        <v>1.2</v>
      </c>
      <c r="I474" s="8">
        <v>7.88</v>
      </c>
      <c r="J474" s="8">
        <f t="shared" si="89"/>
        <v>7.88</v>
      </c>
      <c r="K474" s="8">
        <v>0.3</v>
      </c>
      <c r="L474" s="8">
        <v>45.4</v>
      </c>
      <c r="M474" s="8">
        <v>0.66</v>
      </c>
      <c r="N474" s="8">
        <v>7.0000000000000007E-2</v>
      </c>
      <c r="O474" s="8">
        <v>0.09</v>
      </c>
      <c r="Q474" s="8">
        <v>14.35</v>
      </c>
      <c r="R474" s="8">
        <f t="shared" si="90"/>
        <v>99.58</v>
      </c>
      <c r="S474" s="8">
        <f t="shared" si="91"/>
        <v>91.128391972854715</v>
      </c>
      <c r="T474" s="8">
        <f t="shared" si="92"/>
        <v>0.74272000000000005</v>
      </c>
      <c r="U474" s="12"/>
      <c r="V474" s="12"/>
      <c r="W474" s="12"/>
      <c r="X474" s="12"/>
      <c r="Y474" s="12"/>
      <c r="Z474" s="12"/>
      <c r="AA474" s="12"/>
      <c r="AB474" s="12"/>
      <c r="AC474" s="12"/>
      <c r="AD474" s="12">
        <v>10</v>
      </c>
      <c r="AE474" s="12">
        <v>26</v>
      </c>
      <c r="AF474" s="12">
        <v>2621</v>
      </c>
      <c r="AG474" s="12">
        <v>114</v>
      </c>
      <c r="AH474" s="12">
        <v>2398</v>
      </c>
      <c r="AI474" s="12"/>
      <c r="AJ474" s="12"/>
      <c r="AK474" s="12"/>
      <c r="AL474" s="12"/>
      <c r="AM474" s="12"/>
      <c r="AN474" s="12"/>
      <c r="AO474" s="12"/>
      <c r="AP474" s="12"/>
      <c r="AQ474" s="12">
        <v>19</v>
      </c>
      <c r="AR474" s="12">
        <v>26</v>
      </c>
      <c r="AS474" s="12">
        <v>6</v>
      </c>
      <c r="AT474" s="12"/>
      <c r="AU474" s="12"/>
      <c r="AV474" s="12"/>
      <c r="AW474" s="12"/>
      <c r="AX474" s="12"/>
      <c r="AY474" s="12"/>
      <c r="AZ474" s="12"/>
      <c r="BA474" s="12"/>
      <c r="BB474" s="12"/>
      <c r="BC474" s="12"/>
      <c r="BD474" s="12"/>
      <c r="BE474" s="12"/>
      <c r="BF474" s="12"/>
      <c r="BG474" s="12">
        <v>20</v>
      </c>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row>
    <row r="475" spans="1:100">
      <c r="B475" s="7" t="s">
        <v>1698</v>
      </c>
      <c r="C475" s="7" t="s">
        <v>1692</v>
      </c>
      <c r="D475" s="7" t="s">
        <v>1734</v>
      </c>
      <c r="E475" s="8">
        <v>44.77</v>
      </c>
      <c r="F475" s="8">
        <v>0.19</v>
      </c>
      <c r="G475" s="8">
        <v>3.68</v>
      </c>
      <c r="I475" s="8">
        <v>8.31</v>
      </c>
      <c r="J475" s="8">
        <f t="shared" si="89"/>
        <v>8.31</v>
      </c>
      <c r="K475" s="8">
        <v>0.23</v>
      </c>
      <c r="L475" s="8">
        <v>39.229999999999997</v>
      </c>
      <c r="M475" s="8">
        <v>2.93</v>
      </c>
      <c r="N475" s="8">
        <v>0.14000000000000001</v>
      </c>
      <c r="O475" s="8">
        <v>0.26</v>
      </c>
      <c r="P475" s="8">
        <v>0.02</v>
      </c>
      <c r="Q475" s="8">
        <v>10.62</v>
      </c>
      <c r="R475" s="8">
        <f t="shared" si="90"/>
        <v>99.76</v>
      </c>
      <c r="S475" s="8">
        <f t="shared" si="91"/>
        <v>89.380506559473815</v>
      </c>
      <c r="T475" s="8">
        <f t="shared" si="92"/>
        <v>1.0751826086956522</v>
      </c>
      <c r="U475" s="12"/>
      <c r="V475" s="12"/>
      <c r="W475" s="12"/>
      <c r="X475" s="12"/>
      <c r="Y475" s="12"/>
      <c r="Z475" s="12"/>
      <c r="AA475" s="12"/>
      <c r="AB475" s="12"/>
      <c r="AC475" s="12"/>
      <c r="AD475" s="12">
        <v>16</v>
      </c>
      <c r="AE475" s="12">
        <v>75</v>
      </c>
      <c r="AF475" s="12">
        <v>2318</v>
      </c>
      <c r="AG475" s="12">
        <v>83</v>
      </c>
      <c r="AH475" s="12">
        <v>1754</v>
      </c>
      <c r="AI475" s="12"/>
      <c r="AJ475" s="12"/>
      <c r="AK475" s="12"/>
      <c r="AL475" s="12"/>
      <c r="AM475" s="12"/>
      <c r="AN475" s="12"/>
      <c r="AO475" s="12"/>
      <c r="AP475" s="12">
        <v>17.7</v>
      </c>
      <c r="AQ475" s="12">
        <v>30</v>
      </c>
      <c r="AR475" s="12">
        <v>75</v>
      </c>
      <c r="AS475" s="12">
        <v>27</v>
      </c>
      <c r="AT475" s="12"/>
      <c r="AU475" s="12"/>
      <c r="AV475" s="12"/>
      <c r="AW475" s="12"/>
      <c r="AX475" s="12"/>
      <c r="AY475" s="12"/>
      <c r="AZ475" s="12"/>
      <c r="BA475" s="12"/>
      <c r="BB475" s="12"/>
      <c r="BC475" s="12"/>
      <c r="BD475" s="12"/>
      <c r="BE475" s="12"/>
      <c r="BF475" s="12"/>
      <c r="BG475" s="12">
        <v>62</v>
      </c>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row>
    <row r="476" spans="1:100">
      <c r="B476" s="7" t="s">
        <v>1698</v>
      </c>
      <c r="C476" s="7" t="s">
        <v>1692</v>
      </c>
      <c r="D476" s="7" t="s">
        <v>1733</v>
      </c>
      <c r="E476" s="8">
        <v>42.85</v>
      </c>
      <c r="F476" s="8">
        <v>0.06</v>
      </c>
      <c r="G476" s="8">
        <v>0.85</v>
      </c>
      <c r="I476" s="8">
        <v>7.3</v>
      </c>
      <c r="J476" s="8">
        <f t="shared" si="89"/>
        <v>7.3</v>
      </c>
      <c r="K476" s="8">
        <v>0.31</v>
      </c>
      <c r="L476" s="8">
        <v>47.19</v>
      </c>
      <c r="M476" s="8">
        <v>0.96</v>
      </c>
      <c r="N476" s="8">
        <v>0.05</v>
      </c>
      <c r="O476" s="8">
        <v>7.0000000000000007E-2</v>
      </c>
      <c r="P476" s="8">
        <v>0.01</v>
      </c>
      <c r="Q476" s="8">
        <v>2.89</v>
      </c>
      <c r="R476" s="8">
        <f t="shared" si="90"/>
        <v>99.649999999999991</v>
      </c>
      <c r="S476" s="8">
        <f t="shared" si="91"/>
        <v>92.016101860851563</v>
      </c>
      <c r="T476" s="8">
        <f t="shared" si="92"/>
        <v>1.5251576470588235</v>
      </c>
      <c r="U476" s="12"/>
      <c r="V476" s="12"/>
      <c r="W476" s="12"/>
      <c r="X476" s="12"/>
      <c r="Y476" s="12"/>
      <c r="Z476" s="12"/>
      <c r="AA476" s="12"/>
      <c r="AB476" s="12"/>
      <c r="AC476" s="12"/>
      <c r="AD476" s="12">
        <v>8</v>
      </c>
      <c r="AE476" s="12">
        <v>29</v>
      </c>
      <c r="AF476" s="12">
        <v>2188</v>
      </c>
      <c r="AG476" s="12">
        <v>108</v>
      </c>
      <c r="AH476" s="12">
        <v>2439</v>
      </c>
      <c r="AI476" s="12"/>
      <c r="AJ476" s="12"/>
      <c r="AK476" s="12"/>
      <c r="AL476" s="12"/>
      <c r="AM476" s="12"/>
      <c r="AN476" s="12"/>
      <c r="AO476" s="12"/>
      <c r="AP476" s="12">
        <v>6.3</v>
      </c>
      <c r="AQ476" s="12">
        <v>60</v>
      </c>
      <c r="AR476" s="12">
        <v>29</v>
      </c>
      <c r="AS476" s="12">
        <v>20</v>
      </c>
      <c r="AT476" s="12"/>
      <c r="AU476" s="12"/>
      <c r="AV476" s="12"/>
      <c r="AW476" s="12"/>
      <c r="AX476" s="12"/>
      <c r="AY476" s="12"/>
      <c r="AZ476" s="12"/>
      <c r="BA476" s="12"/>
      <c r="BB476" s="12"/>
      <c r="BC476" s="12"/>
      <c r="BD476" s="12"/>
      <c r="BE476" s="12"/>
      <c r="BF476" s="12"/>
      <c r="BG476" s="12">
        <v>51</v>
      </c>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row>
    <row r="477" spans="1:100">
      <c r="B477" s="7" t="s">
        <v>1698</v>
      </c>
      <c r="C477" s="7" t="s">
        <v>1692</v>
      </c>
      <c r="D477" s="7" t="s">
        <v>1732</v>
      </c>
      <c r="E477" s="8">
        <v>43.92</v>
      </c>
      <c r="F477" s="8">
        <v>0.01</v>
      </c>
      <c r="G477" s="8">
        <v>1.3</v>
      </c>
      <c r="I477" s="8">
        <v>7.55</v>
      </c>
      <c r="J477" s="8">
        <f t="shared" si="89"/>
        <v>7.55</v>
      </c>
      <c r="K477" s="8">
        <v>0.28000000000000003</v>
      </c>
      <c r="L477" s="8">
        <v>45.72</v>
      </c>
      <c r="M477" s="8">
        <v>0.71</v>
      </c>
      <c r="N477" s="8">
        <v>0.06</v>
      </c>
      <c r="O477" s="8">
        <v>7.0000000000000007E-2</v>
      </c>
      <c r="Q477" s="8">
        <v>14.6</v>
      </c>
      <c r="R477" s="8">
        <f t="shared" si="90"/>
        <v>99.62</v>
      </c>
      <c r="S477" s="8">
        <f t="shared" si="91"/>
        <v>91.522873739255047</v>
      </c>
      <c r="T477" s="8">
        <f t="shared" si="92"/>
        <v>0.73752615384615383</v>
      </c>
      <c r="U477" s="12"/>
      <c r="V477" s="12"/>
      <c r="W477" s="12"/>
      <c r="X477" s="12"/>
      <c r="Y477" s="12"/>
      <c r="Z477" s="12"/>
      <c r="AA477" s="12"/>
      <c r="AB477" s="12"/>
      <c r="AC477" s="12"/>
      <c r="AD477" s="12">
        <v>8</v>
      </c>
      <c r="AE477" s="12">
        <v>34</v>
      </c>
      <c r="AF477" s="12">
        <v>2222</v>
      </c>
      <c r="AG477" s="12">
        <v>104</v>
      </c>
      <c r="AH477" s="12">
        <v>2243</v>
      </c>
      <c r="AI477" s="12"/>
      <c r="AJ477" s="12"/>
      <c r="AK477" s="12"/>
      <c r="AL477" s="12"/>
      <c r="AM477" s="12"/>
      <c r="AN477" s="12"/>
      <c r="AO477" s="12"/>
      <c r="AP477" s="12">
        <v>8.9</v>
      </c>
      <c r="AQ477" s="12">
        <v>82</v>
      </c>
      <c r="AR477" s="12">
        <v>34</v>
      </c>
      <c r="AS477" s="12">
        <v>7</v>
      </c>
      <c r="AT477" s="12"/>
      <c r="AU477" s="12"/>
      <c r="AV477" s="12"/>
      <c r="AW477" s="12"/>
      <c r="AX477" s="12"/>
      <c r="AY477" s="12"/>
      <c r="AZ477" s="12"/>
      <c r="BA477" s="12"/>
      <c r="BB477" s="12"/>
      <c r="BC477" s="12"/>
      <c r="BD477" s="12"/>
      <c r="BE477" s="12"/>
      <c r="BF477" s="12"/>
      <c r="BG477" s="12">
        <v>27</v>
      </c>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row>
    <row r="478" spans="1:100">
      <c r="B478" s="7" t="s">
        <v>1698</v>
      </c>
      <c r="C478" s="7" t="s">
        <v>1692</v>
      </c>
      <c r="D478" s="7" t="s">
        <v>1731</v>
      </c>
      <c r="E478" s="8">
        <v>45.28</v>
      </c>
      <c r="F478" s="8">
        <v>0.01</v>
      </c>
      <c r="G478" s="8">
        <v>3.61</v>
      </c>
      <c r="I478" s="8">
        <v>6.61</v>
      </c>
      <c r="J478" s="8">
        <f t="shared" si="89"/>
        <v>6.61</v>
      </c>
      <c r="K478" s="8">
        <v>0.24</v>
      </c>
      <c r="L478" s="8">
        <v>41.61</v>
      </c>
      <c r="M478" s="8">
        <v>1.46</v>
      </c>
      <c r="N478" s="8">
        <v>0.06</v>
      </c>
      <c r="O478" s="8">
        <v>0.12</v>
      </c>
      <c r="Q478" s="8">
        <v>7.19</v>
      </c>
      <c r="R478" s="8">
        <f t="shared" si="90"/>
        <v>99</v>
      </c>
      <c r="S478" s="8">
        <f t="shared" si="91"/>
        <v>91.81885845829386</v>
      </c>
      <c r="T478" s="8">
        <f t="shared" si="92"/>
        <v>0.54614515235457062</v>
      </c>
      <c r="U478" s="12"/>
      <c r="V478" s="12"/>
      <c r="W478" s="12"/>
      <c r="X478" s="12"/>
      <c r="Y478" s="12"/>
      <c r="Z478" s="12"/>
      <c r="AA478" s="12"/>
      <c r="AB478" s="12"/>
      <c r="AC478" s="12"/>
      <c r="AD478" s="12">
        <v>31</v>
      </c>
      <c r="AE478" s="12">
        <v>41</v>
      </c>
      <c r="AF478" s="12">
        <v>6433</v>
      </c>
      <c r="AG478" s="12">
        <v>92</v>
      </c>
      <c r="AH478" s="12">
        <v>1858</v>
      </c>
      <c r="AI478" s="12"/>
      <c r="AJ478" s="12"/>
      <c r="AK478" s="12"/>
      <c r="AL478" s="12"/>
      <c r="AM478" s="12"/>
      <c r="AN478" s="12"/>
      <c r="AO478" s="12"/>
      <c r="AP478" s="12">
        <v>6.2</v>
      </c>
      <c r="AQ478" s="12">
        <v>27</v>
      </c>
      <c r="AR478" s="12">
        <v>41</v>
      </c>
      <c r="AS478" s="12">
        <v>1</v>
      </c>
      <c r="AT478" s="12"/>
      <c r="AU478" s="12"/>
      <c r="AV478" s="12"/>
      <c r="AW478" s="12"/>
      <c r="AX478" s="12"/>
      <c r="AY478" s="12"/>
      <c r="AZ478" s="12"/>
      <c r="BA478" s="12"/>
      <c r="BB478" s="12"/>
      <c r="BC478" s="12"/>
      <c r="BD478" s="12"/>
      <c r="BE478" s="12"/>
      <c r="BF478" s="12"/>
      <c r="BG478" s="12">
        <v>20</v>
      </c>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row>
    <row r="479" spans="1:100">
      <c r="B479" s="7" t="s">
        <v>1698</v>
      </c>
      <c r="C479" s="7" t="s">
        <v>1692</v>
      </c>
      <c r="D479" s="7" t="s">
        <v>1730</v>
      </c>
      <c r="E479" s="8">
        <v>45.32</v>
      </c>
      <c r="F479" s="8">
        <v>7.0000000000000007E-2</v>
      </c>
      <c r="G479" s="8">
        <v>0.36</v>
      </c>
      <c r="I479" s="8">
        <v>7.85</v>
      </c>
      <c r="J479" s="8">
        <f t="shared" si="89"/>
        <v>7.85</v>
      </c>
      <c r="K479" s="8">
        <v>0.33</v>
      </c>
      <c r="L479" s="8">
        <v>45.27</v>
      </c>
      <c r="M479" s="8">
        <v>0.35</v>
      </c>
      <c r="N479" s="8">
        <v>7.0000000000000007E-2</v>
      </c>
      <c r="O479" s="8">
        <v>0.18</v>
      </c>
      <c r="Q479" s="8">
        <v>14.76</v>
      </c>
      <c r="R479" s="8">
        <f t="shared" si="90"/>
        <v>99.8</v>
      </c>
      <c r="S479" s="8">
        <f t="shared" si="91"/>
        <v>91.1360436782862</v>
      </c>
      <c r="T479" s="8">
        <f t="shared" si="92"/>
        <v>1.312888888888889</v>
      </c>
      <c r="U479" s="12"/>
      <c r="V479" s="12"/>
      <c r="W479" s="12"/>
      <c r="X479" s="12"/>
      <c r="Y479" s="12"/>
      <c r="Z479" s="12"/>
      <c r="AA479" s="12"/>
      <c r="AB479" s="12"/>
      <c r="AC479" s="12"/>
      <c r="AD479" s="12">
        <v>3</v>
      </c>
      <c r="AE479" s="12">
        <v>27</v>
      </c>
      <c r="AF479" s="12">
        <v>1620</v>
      </c>
      <c r="AG479" s="12">
        <v>114</v>
      </c>
      <c r="AH479" s="12">
        <v>2610</v>
      </c>
      <c r="AI479" s="12">
        <v>1.5</v>
      </c>
      <c r="AJ479" s="12">
        <v>26</v>
      </c>
      <c r="AK479" s="12"/>
      <c r="AL479" s="12"/>
      <c r="AM479" s="12"/>
      <c r="AN479" s="12"/>
      <c r="AO479" s="12"/>
      <c r="AP479" s="12">
        <v>7</v>
      </c>
      <c r="AQ479" s="12">
        <v>32</v>
      </c>
      <c r="AR479" s="12">
        <v>27</v>
      </c>
      <c r="AS479" s="12">
        <v>14</v>
      </c>
      <c r="AT479" s="12">
        <v>3.2</v>
      </c>
      <c r="AU479" s="12"/>
      <c r="AV479" s="12"/>
      <c r="AW479" s="12"/>
      <c r="AX479" s="12"/>
      <c r="AY479" s="12"/>
      <c r="AZ479" s="12"/>
      <c r="BA479" s="12"/>
      <c r="BB479" s="12"/>
      <c r="BC479" s="12"/>
      <c r="BD479" s="12"/>
      <c r="BE479" s="12"/>
      <c r="BF479" s="12"/>
      <c r="BG479" s="12">
        <v>26</v>
      </c>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row>
    <row r="480" spans="1:100">
      <c r="B480" s="7" t="s">
        <v>1698</v>
      </c>
      <c r="C480" s="7" t="s">
        <v>1692</v>
      </c>
      <c r="D480" s="7" t="s">
        <v>1729</v>
      </c>
      <c r="E480" s="8">
        <v>46.27</v>
      </c>
      <c r="F480" s="8">
        <v>7.0000000000000007E-2</v>
      </c>
      <c r="G480" s="8">
        <v>1.04</v>
      </c>
      <c r="I480" s="8">
        <v>7.43</v>
      </c>
      <c r="J480" s="8">
        <f t="shared" si="89"/>
        <v>7.43</v>
      </c>
      <c r="K480" s="8">
        <v>0.3</v>
      </c>
      <c r="L480" s="8">
        <v>43.73</v>
      </c>
      <c r="M480" s="8">
        <v>0.53</v>
      </c>
      <c r="N480" s="8">
        <v>0.05</v>
      </c>
      <c r="O480" s="8">
        <v>0.23</v>
      </c>
      <c r="P480" s="8">
        <v>0.02</v>
      </c>
      <c r="Q480" s="8">
        <v>11.16</v>
      </c>
      <c r="R480" s="8">
        <f t="shared" si="90"/>
        <v>99.67</v>
      </c>
      <c r="S480" s="8">
        <f t="shared" si="91"/>
        <v>91.299284207333031</v>
      </c>
      <c r="T480" s="8">
        <f t="shared" si="92"/>
        <v>0.68818461538461539</v>
      </c>
      <c r="U480" s="12"/>
      <c r="V480" s="12"/>
      <c r="W480" s="12"/>
      <c r="X480" s="12"/>
      <c r="Y480" s="12"/>
      <c r="Z480" s="12"/>
      <c r="AA480" s="12"/>
      <c r="AB480" s="12"/>
      <c r="AC480" s="12"/>
      <c r="AD480" s="12">
        <v>8</v>
      </c>
      <c r="AE480" s="12">
        <v>33</v>
      </c>
      <c r="AF480" s="12">
        <v>3148</v>
      </c>
      <c r="AG480" s="12">
        <v>106</v>
      </c>
      <c r="AH480" s="12">
        <v>2342</v>
      </c>
      <c r="AI480" s="12">
        <v>3.2</v>
      </c>
      <c r="AJ480" s="12">
        <v>26</v>
      </c>
      <c r="AK480" s="12"/>
      <c r="AL480" s="12"/>
      <c r="AM480" s="12"/>
      <c r="AN480" s="12"/>
      <c r="AO480" s="12"/>
      <c r="AP480" s="12">
        <v>8</v>
      </c>
      <c r="AQ480" s="12">
        <v>24</v>
      </c>
      <c r="AR480" s="12">
        <v>33</v>
      </c>
      <c r="AS480" s="12">
        <v>11</v>
      </c>
      <c r="AT480" s="12">
        <v>2.5</v>
      </c>
      <c r="AU480" s="12"/>
      <c r="AV480" s="12"/>
      <c r="AW480" s="12"/>
      <c r="AX480" s="12"/>
      <c r="AY480" s="12"/>
      <c r="AZ480" s="12"/>
      <c r="BA480" s="12"/>
      <c r="BB480" s="12"/>
      <c r="BC480" s="12"/>
      <c r="BD480" s="12"/>
      <c r="BE480" s="12"/>
      <c r="BF480" s="12"/>
      <c r="BG480" s="12">
        <v>26</v>
      </c>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row>
    <row r="481" spans="1:100">
      <c r="B481" s="7" t="s">
        <v>1698</v>
      </c>
      <c r="C481" s="7" t="s">
        <v>1692</v>
      </c>
      <c r="D481" s="7" t="s">
        <v>1728</v>
      </c>
      <c r="E481" s="8">
        <v>44.05</v>
      </c>
      <c r="F481" s="8">
        <v>0.02</v>
      </c>
      <c r="G481" s="8">
        <v>0.7</v>
      </c>
      <c r="I481" s="8">
        <v>7.89</v>
      </c>
      <c r="J481" s="8">
        <f t="shared" si="89"/>
        <v>7.89</v>
      </c>
      <c r="K481" s="8">
        <v>0.26</v>
      </c>
      <c r="L481" s="8">
        <v>45.32</v>
      </c>
      <c r="M481" s="8">
        <v>1.03</v>
      </c>
      <c r="N481" s="8">
        <v>0.1</v>
      </c>
      <c r="O481" s="8">
        <v>0.08</v>
      </c>
      <c r="P481" s="8">
        <v>0.02</v>
      </c>
      <c r="Q481" s="8">
        <v>16.739999999999998</v>
      </c>
      <c r="R481" s="8">
        <f t="shared" si="90"/>
        <v>99.47</v>
      </c>
      <c r="S481" s="8">
        <f t="shared" si="91"/>
        <v>91.103849830829702</v>
      </c>
      <c r="T481" s="8">
        <f t="shared" si="92"/>
        <v>1.9870171428571433</v>
      </c>
      <c r="U481" s="12"/>
      <c r="V481" s="12"/>
      <c r="W481" s="12"/>
      <c r="X481" s="12"/>
      <c r="Y481" s="12"/>
      <c r="Z481" s="12"/>
      <c r="AA481" s="12"/>
      <c r="AB481" s="12"/>
      <c r="AC481" s="12"/>
      <c r="AD481" s="12">
        <v>7</v>
      </c>
      <c r="AE481" s="12">
        <v>26</v>
      </c>
      <c r="AF481" s="12">
        <v>2565</v>
      </c>
      <c r="AG481" s="12">
        <v>108</v>
      </c>
      <c r="AH481" s="12">
        <v>2115</v>
      </c>
      <c r="AI481" s="12">
        <v>4.7</v>
      </c>
      <c r="AJ481" s="12">
        <v>40</v>
      </c>
      <c r="AK481" s="12"/>
      <c r="AL481" s="12"/>
      <c r="AM481" s="12"/>
      <c r="AN481" s="12"/>
      <c r="AO481" s="12"/>
      <c r="AP481" s="12">
        <v>4.8</v>
      </c>
      <c r="AQ481" s="12">
        <v>42</v>
      </c>
      <c r="AR481" s="12">
        <v>26</v>
      </c>
      <c r="AS481" s="12">
        <v>13</v>
      </c>
      <c r="AT481" s="12">
        <v>3</v>
      </c>
      <c r="AU481" s="12"/>
      <c r="AV481" s="12"/>
      <c r="AW481" s="12"/>
      <c r="AX481" s="12"/>
      <c r="AY481" s="12"/>
      <c r="AZ481" s="12"/>
      <c r="BA481" s="12"/>
      <c r="BB481" s="12"/>
      <c r="BC481" s="12"/>
      <c r="BD481" s="12"/>
      <c r="BE481" s="12"/>
      <c r="BF481" s="12"/>
      <c r="BG481" s="12">
        <v>20</v>
      </c>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row>
    <row r="482" spans="1:100">
      <c r="B482" s="7" t="s">
        <v>1698</v>
      </c>
      <c r="C482" s="7" t="s">
        <v>1692</v>
      </c>
      <c r="D482" s="7" t="s">
        <v>1727</v>
      </c>
      <c r="E482" s="8">
        <v>44.34</v>
      </c>
      <c r="F482" s="8">
        <v>0.04</v>
      </c>
      <c r="G482" s="8">
        <v>1</v>
      </c>
      <c r="I482" s="8">
        <v>7.6</v>
      </c>
      <c r="J482" s="8">
        <f t="shared" si="89"/>
        <v>7.6</v>
      </c>
      <c r="K482" s="8">
        <v>0.27</v>
      </c>
      <c r="L482" s="8">
        <v>44.87</v>
      </c>
      <c r="M482" s="8">
        <v>1.04</v>
      </c>
      <c r="N482" s="8">
        <v>0.08</v>
      </c>
      <c r="O482" s="8">
        <v>0.08</v>
      </c>
      <c r="P482" s="8">
        <v>0.02</v>
      </c>
      <c r="Q482" s="8">
        <v>16.100000000000001</v>
      </c>
      <c r="R482" s="8">
        <f t="shared" si="90"/>
        <v>99.34</v>
      </c>
      <c r="S482" s="8">
        <f t="shared" si="91"/>
        <v>91.323978500304307</v>
      </c>
      <c r="T482" s="8">
        <f t="shared" si="92"/>
        <v>1.4044160000000001</v>
      </c>
      <c r="U482" s="12"/>
      <c r="V482" s="12"/>
      <c r="W482" s="12"/>
      <c r="X482" s="12"/>
      <c r="Y482" s="12"/>
      <c r="Z482" s="12"/>
      <c r="AA482" s="12"/>
      <c r="AB482" s="12"/>
      <c r="AC482" s="12"/>
      <c r="AD482" s="12">
        <v>10</v>
      </c>
      <c r="AE482" s="12">
        <v>24</v>
      </c>
      <c r="AF482" s="12">
        <v>3492</v>
      </c>
      <c r="AG482" s="12">
        <v>110</v>
      </c>
      <c r="AH482" s="12">
        <v>2183</v>
      </c>
      <c r="AI482" s="12">
        <v>4.8</v>
      </c>
      <c r="AJ482" s="12">
        <v>42</v>
      </c>
      <c r="AK482" s="12"/>
      <c r="AL482" s="12"/>
      <c r="AM482" s="12"/>
      <c r="AN482" s="12"/>
      <c r="AO482" s="12"/>
      <c r="AP482" s="12">
        <v>4.8</v>
      </c>
      <c r="AQ482" s="12">
        <v>36</v>
      </c>
      <c r="AR482" s="12">
        <v>24</v>
      </c>
      <c r="AS482" s="12">
        <v>11</v>
      </c>
      <c r="AT482" s="12">
        <v>2.6</v>
      </c>
      <c r="AU482" s="12"/>
      <c r="AV482" s="12"/>
      <c r="AW482" s="12"/>
      <c r="AX482" s="12"/>
      <c r="AY482" s="12"/>
      <c r="AZ482" s="12"/>
      <c r="BA482" s="12"/>
      <c r="BB482" s="12"/>
      <c r="BC482" s="12"/>
      <c r="BD482" s="12"/>
      <c r="BE482" s="12"/>
      <c r="BF482" s="12"/>
      <c r="BG482" s="12">
        <v>15</v>
      </c>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row>
    <row r="483" spans="1:100">
      <c r="B483" s="7" t="s">
        <v>1698</v>
      </c>
      <c r="C483" s="7" t="s">
        <v>1718</v>
      </c>
      <c r="D483" s="7" t="s">
        <v>1726</v>
      </c>
      <c r="E483" s="8">
        <v>42.46</v>
      </c>
      <c r="F483" s="8">
        <v>0.01</v>
      </c>
      <c r="G483" s="8">
        <v>0.27</v>
      </c>
      <c r="I483" s="8">
        <v>7.15</v>
      </c>
      <c r="J483" s="8">
        <f t="shared" si="89"/>
        <v>7.15</v>
      </c>
      <c r="K483" s="8">
        <v>0.11</v>
      </c>
      <c r="L483" s="8">
        <v>49</v>
      </c>
      <c r="M483" s="8">
        <v>0.33</v>
      </c>
      <c r="N483" s="8">
        <v>0.04</v>
      </c>
      <c r="O483" s="8">
        <v>0.02</v>
      </c>
      <c r="Q483" s="8">
        <v>5.36</v>
      </c>
      <c r="R483" s="8">
        <f t="shared" si="90"/>
        <v>99.39</v>
      </c>
      <c r="S483" s="8">
        <f t="shared" si="91"/>
        <v>92.434746422424936</v>
      </c>
      <c r="T483" s="8">
        <f t="shared" si="92"/>
        <v>1.6504888888888889</v>
      </c>
      <c r="U483" s="12"/>
      <c r="V483" s="12"/>
      <c r="W483" s="12"/>
      <c r="X483" s="12"/>
      <c r="Y483" s="12"/>
      <c r="Z483" s="12"/>
      <c r="AA483" s="12"/>
      <c r="AB483" s="12"/>
      <c r="AC483" s="12"/>
      <c r="AD483" s="12"/>
      <c r="AE483" s="12">
        <v>11</v>
      </c>
      <c r="AF483" s="12">
        <v>2046</v>
      </c>
      <c r="AG483" s="12"/>
      <c r="AH483" s="12">
        <v>2663</v>
      </c>
      <c r="AI483" s="12"/>
      <c r="AJ483" s="12"/>
      <c r="AK483" s="12"/>
      <c r="AL483" s="12"/>
      <c r="AM483" s="12"/>
      <c r="AN483" s="12"/>
      <c r="AO483" s="12"/>
      <c r="AP483" s="12"/>
      <c r="AQ483" s="12">
        <v>24</v>
      </c>
      <c r="AR483" s="12"/>
      <c r="AS483" s="12"/>
      <c r="AT483" s="12"/>
      <c r="AU483" s="12"/>
      <c r="AV483" s="12"/>
      <c r="AW483" s="12"/>
      <c r="AX483" s="12"/>
      <c r="AY483" s="12"/>
      <c r="AZ483" s="12"/>
      <c r="BA483" s="12"/>
      <c r="BB483" s="12"/>
      <c r="BC483" s="12"/>
      <c r="BD483" s="12"/>
      <c r="BE483" s="12"/>
      <c r="BF483" s="12"/>
      <c r="BG483" s="12">
        <v>49</v>
      </c>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row>
    <row r="484" spans="1:100">
      <c r="B484" s="7" t="s">
        <v>1698</v>
      </c>
      <c r="C484" s="7" t="s">
        <v>1718</v>
      </c>
      <c r="D484" s="7" t="s">
        <v>1725</v>
      </c>
      <c r="E484" s="8">
        <v>44.82</v>
      </c>
      <c r="F484" s="8">
        <v>0.02</v>
      </c>
      <c r="G484" s="8">
        <v>1.07</v>
      </c>
      <c r="I484" s="8">
        <v>7.27</v>
      </c>
      <c r="J484" s="8">
        <f t="shared" si="89"/>
        <v>7.27</v>
      </c>
      <c r="K484" s="8">
        <v>0.1</v>
      </c>
      <c r="L484" s="8">
        <v>45.72</v>
      </c>
      <c r="M484" s="8">
        <v>0.33</v>
      </c>
      <c r="N484" s="8">
        <v>0.03</v>
      </c>
      <c r="O484" s="8">
        <v>0.05</v>
      </c>
      <c r="P484" s="8">
        <v>0.01</v>
      </c>
      <c r="Q484" s="8">
        <v>12.84</v>
      </c>
      <c r="R484" s="8">
        <f t="shared" si="90"/>
        <v>99.419999999999973</v>
      </c>
      <c r="S484" s="8">
        <f t="shared" si="91"/>
        <v>91.81151398155879</v>
      </c>
      <c r="T484" s="8">
        <f t="shared" si="92"/>
        <v>0.41647850467289721</v>
      </c>
      <c r="U484" s="12"/>
      <c r="V484" s="12"/>
      <c r="W484" s="12"/>
      <c r="X484" s="12"/>
      <c r="Y484" s="12"/>
      <c r="Z484" s="12"/>
      <c r="AA484" s="12"/>
      <c r="AB484" s="12"/>
      <c r="AC484" s="12"/>
      <c r="AD484" s="12">
        <v>8</v>
      </c>
      <c r="AE484" s="12">
        <v>24</v>
      </c>
      <c r="AF484" s="12">
        <v>2070</v>
      </c>
      <c r="AG484" s="12">
        <v>108</v>
      </c>
      <c r="AH484" s="12">
        <v>2603</v>
      </c>
      <c r="AI484" s="12"/>
      <c r="AJ484" s="12"/>
      <c r="AK484" s="12"/>
      <c r="AL484" s="12"/>
      <c r="AM484" s="12"/>
      <c r="AN484" s="12"/>
      <c r="AO484" s="12"/>
      <c r="AP484" s="12">
        <v>3.9</v>
      </c>
      <c r="AQ484" s="12">
        <v>21</v>
      </c>
      <c r="AR484" s="12"/>
      <c r="AS484" s="12">
        <v>23</v>
      </c>
      <c r="AT484" s="12"/>
      <c r="AU484" s="12"/>
      <c r="AV484" s="12"/>
      <c r="AW484" s="12"/>
      <c r="AX484" s="12"/>
      <c r="AY484" s="12"/>
      <c r="AZ484" s="12"/>
      <c r="BA484" s="12"/>
      <c r="BB484" s="12"/>
      <c r="BC484" s="12"/>
      <c r="BD484" s="12"/>
      <c r="BE484" s="12"/>
      <c r="BF484" s="12"/>
      <c r="BG484" s="12">
        <v>17</v>
      </c>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row>
    <row r="485" spans="1:100">
      <c r="B485" s="7" t="s">
        <v>1698</v>
      </c>
      <c r="C485" s="7" t="s">
        <v>1718</v>
      </c>
      <c r="D485" s="7" t="s">
        <v>1724</v>
      </c>
      <c r="E485" s="8">
        <v>44.74</v>
      </c>
      <c r="F485" s="8">
        <v>0.03</v>
      </c>
      <c r="G485" s="8">
        <v>1.08</v>
      </c>
      <c r="I485" s="8">
        <v>7.24</v>
      </c>
      <c r="J485" s="8">
        <f t="shared" si="89"/>
        <v>7.24</v>
      </c>
      <c r="K485" s="8">
        <v>0.13</v>
      </c>
      <c r="L485" s="8">
        <v>44.39</v>
      </c>
      <c r="M485" s="8">
        <v>1.68</v>
      </c>
      <c r="N485" s="8">
        <v>0.08</v>
      </c>
      <c r="O485" s="8">
        <v>0.14000000000000001</v>
      </c>
      <c r="P485" s="8">
        <v>0.01</v>
      </c>
      <c r="Q485" s="8">
        <v>13.88</v>
      </c>
      <c r="R485" s="8">
        <f t="shared" si="90"/>
        <v>99.52</v>
      </c>
      <c r="S485" s="8">
        <f t="shared" si="91"/>
        <v>91.618621602045394</v>
      </c>
      <c r="T485" s="8">
        <f t="shared" si="92"/>
        <v>2.1006222222222219</v>
      </c>
      <c r="U485" s="12"/>
      <c r="V485" s="12"/>
      <c r="W485" s="12"/>
      <c r="X485" s="12"/>
      <c r="Y485" s="12"/>
      <c r="Z485" s="12"/>
      <c r="AA485" s="12"/>
      <c r="AB485" s="12"/>
      <c r="AC485" s="12"/>
      <c r="AD485" s="12">
        <v>7</v>
      </c>
      <c r="AE485" s="12">
        <v>27</v>
      </c>
      <c r="AF485" s="12">
        <v>2048</v>
      </c>
      <c r="AG485" s="12">
        <v>107</v>
      </c>
      <c r="AH485" s="12">
        <v>2501</v>
      </c>
      <c r="AI485" s="12"/>
      <c r="AJ485" s="12"/>
      <c r="AK485" s="12"/>
      <c r="AL485" s="12"/>
      <c r="AM485" s="12"/>
      <c r="AN485" s="12"/>
      <c r="AO485" s="12"/>
      <c r="AP485" s="12">
        <v>7.2</v>
      </c>
      <c r="AQ485" s="12">
        <v>85</v>
      </c>
      <c r="AR485" s="12"/>
      <c r="AS485" s="12">
        <v>21</v>
      </c>
      <c r="AT485" s="12"/>
      <c r="AU485" s="12"/>
      <c r="AV485" s="12"/>
      <c r="AW485" s="12"/>
      <c r="AX485" s="12"/>
      <c r="AY485" s="12"/>
      <c r="AZ485" s="12"/>
      <c r="BA485" s="12"/>
      <c r="BB485" s="12"/>
      <c r="BC485" s="12"/>
      <c r="BD485" s="12"/>
      <c r="BE485" s="12"/>
      <c r="BF485" s="12"/>
      <c r="BG485" s="12">
        <v>38</v>
      </c>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row>
    <row r="486" spans="1:100">
      <c r="B486" s="7" t="s">
        <v>1698</v>
      </c>
      <c r="C486" s="7" t="s">
        <v>1718</v>
      </c>
      <c r="D486" s="7" t="s">
        <v>1723</v>
      </c>
      <c r="E486" s="8">
        <v>44.36</v>
      </c>
      <c r="F486" s="8">
        <v>0.03</v>
      </c>
      <c r="G486" s="8">
        <v>1.07</v>
      </c>
      <c r="I486" s="8">
        <v>7.18</v>
      </c>
      <c r="J486" s="8">
        <f t="shared" si="89"/>
        <v>7.18</v>
      </c>
      <c r="K486" s="8">
        <v>0.1</v>
      </c>
      <c r="L486" s="8">
        <v>45.18</v>
      </c>
      <c r="M486" s="8">
        <v>1.39</v>
      </c>
      <c r="N486" s="8">
        <v>0.06</v>
      </c>
      <c r="O486" s="8">
        <v>0.14000000000000001</v>
      </c>
      <c r="P486" s="8">
        <v>0.01</v>
      </c>
      <c r="Q486" s="8">
        <v>12.41</v>
      </c>
      <c r="R486" s="8">
        <f t="shared" si="90"/>
        <v>99.52</v>
      </c>
      <c r="S486" s="8">
        <f t="shared" si="91"/>
        <v>91.81584013970155</v>
      </c>
      <c r="T486" s="8">
        <f t="shared" si="92"/>
        <v>1.7542579439252335</v>
      </c>
      <c r="U486" s="12"/>
      <c r="V486" s="12"/>
      <c r="W486" s="12"/>
      <c r="X486" s="12"/>
      <c r="Y486" s="12"/>
      <c r="Z486" s="12"/>
      <c r="AA486" s="12"/>
      <c r="AB486" s="12"/>
      <c r="AC486" s="12"/>
      <c r="AD486" s="12">
        <v>7</v>
      </c>
      <c r="AE486" s="12">
        <v>25</v>
      </c>
      <c r="AF486" s="12">
        <v>2019</v>
      </c>
      <c r="AG486" s="12">
        <v>107</v>
      </c>
      <c r="AH486" s="12">
        <v>2524</v>
      </c>
      <c r="AI486" s="12"/>
      <c r="AJ486" s="12"/>
      <c r="AK486" s="12"/>
      <c r="AL486" s="12"/>
      <c r="AM486" s="12"/>
      <c r="AN486" s="12"/>
      <c r="AO486" s="12"/>
      <c r="AP486" s="12">
        <v>7</v>
      </c>
      <c r="AQ486" s="12">
        <v>34</v>
      </c>
      <c r="AR486" s="12"/>
      <c r="AS486" s="12">
        <v>21</v>
      </c>
      <c r="AT486" s="12"/>
      <c r="AU486" s="12"/>
      <c r="AV486" s="12"/>
      <c r="AW486" s="12"/>
      <c r="AX486" s="12"/>
      <c r="AY486" s="12"/>
      <c r="AZ486" s="12"/>
      <c r="BA486" s="12"/>
      <c r="BB486" s="12"/>
      <c r="BC486" s="12"/>
      <c r="BD486" s="12"/>
      <c r="BE486" s="12"/>
      <c r="BF486" s="12"/>
      <c r="BG486" s="12">
        <v>33</v>
      </c>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row>
    <row r="487" spans="1:100">
      <c r="B487" s="7" t="s">
        <v>1698</v>
      </c>
      <c r="C487" s="7" t="s">
        <v>1718</v>
      </c>
      <c r="D487" s="7" t="s">
        <v>1722</v>
      </c>
      <c r="E487" s="8">
        <v>44.72</v>
      </c>
      <c r="F487" s="8">
        <v>0.01</v>
      </c>
      <c r="G487" s="8">
        <v>0.45</v>
      </c>
      <c r="I487" s="8">
        <v>6.39</v>
      </c>
      <c r="J487" s="8">
        <f t="shared" si="89"/>
        <v>6.39</v>
      </c>
      <c r="K487" s="8">
        <v>0.1</v>
      </c>
      <c r="L487" s="8">
        <v>47.2</v>
      </c>
      <c r="M487" s="8">
        <v>0.38</v>
      </c>
      <c r="N487" s="8">
        <v>0.05</v>
      </c>
      <c r="O487" s="8">
        <v>0.06</v>
      </c>
      <c r="Q487" s="8">
        <v>9.08</v>
      </c>
      <c r="R487" s="8">
        <f t="shared" si="90"/>
        <v>99.360000000000014</v>
      </c>
      <c r="S487" s="8">
        <f t="shared" si="91"/>
        <v>92.942490990965069</v>
      </c>
      <c r="T487" s="8">
        <f t="shared" si="92"/>
        <v>1.1403377777777779</v>
      </c>
      <c r="U487" s="12"/>
      <c r="V487" s="12"/>
      <c r="W487" s="12"/>
      <c r="X487" s="12"/>
      <c r="Y487" s="12"/>
      <c r="Z487" s="12"/>
      <c r="AA487" s="12"/>
      <c r="AB487" s="12"/>
      <c r="AC487" s="12"/>
      <c r="AD487" s="12">
        <v>5</v>
      </c>
      <c r="AE487" s="12">
        <v>24</v>
      </c>
      <c r="AF487" s="12">
        <v>2616</v>
      </c>
      <c r="AG487" s="12">
        <v>113</v>
      </c>
      <c r="AH487" s="12">
        <v>2435</v>
      </c>
      <c r="AI487" s="12"/>
      <c r="AJ487" s="12"/>
      <c r="AK487" s="12"/>
      <c r="AL487" s="12"/>
      <c r="AM487" s="12"/>
      <c r="AN487" s="12"/>
      <c r="AO487" s="12"/>
      <c r="AP487" s="12">
        <v>2.7</v>
      </c>
      <c r="AQ487" s="12">
        <v>13</v>
      </c>
      <c r="AR487" s="12"/>
      <c r="AS487" s="12">
        <v>25</v>
      </c>
      <c r="AT487" s="12"/>
      <c r="AU487" s="12"/>
      <c r="AV487" s="12"/>
      <c r="AW487" s="12"/>
      <c r="AX487" s="12"/>
      <c r="AY487" s="12"/>
      <c r="AZ487" s="12"/>
      <c r="BA487" s="12"/>
      <c r="BB487" s="12"/>
      <c r="BC487" s="12"/>
      <c r="BD487" s="12"/>
      <c r="BE487" s="12"/>
      <c r="BF487" s="12"/>
      <c r="BG487" s="12">
        <v>14</v>
      </c>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row>
    <row r="488" spans="1:100">
      <c r="B488" s="7" t="s">
        <v>1698</v>
      </c>
      <c r="C488" s="7" t="s">
        <v>1718</v>
      </c>
      <c r="D488" s="7" t="s">
        <v>1721</v>
      </c>
      <c r="E488" s="8">
        <v>44.16</v>
      </c>
      <c r="F488" s="8">
        <v>0.01</v>
      </c>
      <c r="G488" s="8">
        <v>1.31</v>
      </c>
      <c r="I488" s="8">
        <v>6.55</v>
      </c>
      <c r="J488" s="8">
        <f t="shared" si="89"/>
        <v>6.55</v>
      </c>
      <c r="K488" s="8">
        <v>0.12</v>
      </c>
      <c r="L488" s="8">
        <v>46.59</v>
      </c>
      <c r="M488" s="8">
        <v>0.54</v>
      </c>
      <c r="N488" s="8">
        <v>0.1</v>
      </c>
      <c r="O488" s="8">
        <v>0.13</v>
      </c>
      <c r="Q488" s="8">
        <v>9.4600000000000009</v>
      </c>
      <c r="R488" s="8">
        <f t="shared" si="90"/>
        <v>99.51</v>
      </c>
      <c r="S488" s="8">
        <f t="shared" si="91"/>
        <v>92.690899087390363</v>
      </c>
      <c r="T488" s="8">
        <f t="shared" si="92"/>
        <v>0.55665343511450383</v>
      </c>
      <c r="U488" s="12"/>
      <c r="V488" s="12"/>
      <c r="W488" s="12"/>
      <c r="X488" s="12"/>
      <c r="Y488" s="12"/>
      <c r="Z488" s="12"/>
      <c r="AA488" s="12"/>
      <c r="AB488" s="12"/>
      <c r="AC488" s="12"/>
      <c r="AD488" s="12">
        <v>10</v>
      </c>
      <c r="AE488" s="12">
        <v>28</v>
      </c>
      <c r="AF488" s="12">
        <v>2135</v>
      </c>
      <c r="AG488" s="12">
        <v>110</v>
      </c>
      <c r="AH488" s="12">
        <v>2454</v>
      </c>
      <c r="AI488" s="12"/>
      <c r="AJ488" s="12"/>
      <c r="AK488" s="12"/>
      <c r="AL488" s="12"/>
      <c r="AM488" s="12"/>
      <c r="AN488" s="12"/>
      <c r="AO488" s="12"/>
      <c r="AP488" s="12"/>
      <c r="AQ488" s="12">
        <v>20</v>
      </c>
      <c r="AR488" s="12"/>
      <c r="AS488" s="12">
        <v>12</v>
      </c>
      <c r="AT488" s="12"/>
      <c r="AU488" s="12"/>
      <c r="AV488" s="12"/>
      <c r="AW488" s="12"/>
      <c r="AX488" s="12"/>
      <c r="AY488" s="12"/>
      <c r="AZ488" s="12"/>
      <c r="BA488" s="12"/>
      <c r="BB488" s="12"/>
      <c r="BC488" s="12"/>
      <c r="BD488" s="12"/>
      <c r="BE488" s="12"/>
      <c r="BF488" s="12"/>
      <c r="BG488" s="12">
        <v>40</v>
      </c>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row>
    <row r="489" spans="1:100">
      <c r="B489" s="7" t="s">
        <v>1698</v>
      </c>
      <c r="C489" s="7" t="s">
        <v>1718</v>
      </c>
      <c r="D489" s="7" t="s">
        <v>1720</v>
      </c>
      <c r="E489" s="8">
        <v>47.23</v>
      </c>
      <c r="F489" s="8">
        <v>0.04</v>
      </c>
      <c r="G489" s="8">
        <v>1.37</v>
      </c>
      <c r="I489" s="8">
        <v>6.09</v>
      </c>
      <c r="J489" s="8">
        <f t="shared" si="89"/>
        <v>6.09</v>
      </c>
      <c r="K489" s="8">
        <v>0.1</v>
      </c>
      <c r="L489" s="8">
        <v>43.54</v>
      </c>
      <c r="M489" s="8">
        <v>0.77</v>
      </c>
      <c r="N489" s="8">
        <v>0.05</v>
      </c>
      <c r="O489" s="8">
        <v>0.15</v>
      </c>
      <c r="P489" s="8">
        <v>0.01</v>
      </c>
      <c r="Q489" s="8">
        <v>8.16</v>
      </c>
      <c r="R489" s="8">
        <f t="shared" si="90"/>
        <v>99.350000000000009</v>
      </c>
      <c r="S489" s="8">
        <f t="shared" si="91"/>
        <v>92.725450652325463</v>
      </c>
      <c r="T489" s="8">
        <f t="shared" si="92"/>
        <v>0.75898394160583937</v>
      </c>
      <c r="U489" s="12"/>
      <c r="V489" s="12"/>
      <c r="W489" s="12"/>
      <c r="X489" s="12"/>
      <c r="Y489" s="12"/>
      <c r="Z489" s="12"/>
      <c r="AA489" s="12"/>
      <c r="AB489" s="12"/>
      <c r="AC489" s="12"/>
      <c r="AD489" s="12">
        <v>9</v>
      </c>
      <c r="AE489" s="12">
        <v>22</v>
      </c>
      <c r="AF489" s="12">
        <v>3022</v>
      </c>
      <c r="AG489" s="12">
        <v>116</v>
      </c>
      <c r="AH489" s="12">
        <v>2854</v>
      </c>
      <c r="AI489" s="12">
        <v>46</v>
      </c>
      <c r="AJ489" s="12">
        <v>34</v>
      </c>
      <c r="AK489" s="12"/>
      <c r="AL489" s="12"/>
      <c r="AM489" s="12"/>
      <c r="AN489" s="12"/>
      <c r="AO489" s="12"/>
      <c r="AP489" s="12">
        <v>3.7</v>
      </c>
      <c r="AQ489" s="12">
        <v>35</v>
      </c>
      <c r="AR489" s="12">
        <v>1</v>
      </c>
      <c r="AS489" s="12">
        <v>10</v>
      </c>
      <c r="AT489" s="12">
        <v>2.8</v>
      </c>
      <c r="AU489" s="12"/>
      <c r="AV489" s="12"/>
      <c r="AW489" s="12"/>
      <c r="AX489" s="12"/>
      <c r="AY489" s="12"/>
      <c r="AZ489" s="12"/>
      <c r="BA489" s="12"/>
      <c r="BB489" s="12"/>
      <c r="BC489" s="12"/>
      <c r="BD489" s="12"/>
      <c r="BE489" s="12"/>
      <c r="BF489" s="12"/>
      <c r="BG489" s="12">
        <v>167</v>
      </c>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row>
    <row r="490" spans="1:100">
      <c r="B490" s="7" t="s">
        <v>1698</v>
      </c>
      <c r="C490" s="7" t="s">
        <v>1718</v>
      </c>
      <c r="D490" s="7" t="s">
        <v>1719</v>
      </c>
      <c r="E490" s="8">
        <v>45.86</v>
      </c>
      <c r="F490" s="8">
        <v>0.02</v>
      </c>
      <c r="G490" s="8">
        <v>0.59</v>
      </c>
      <c r="I490" s="8">
        <v>6.57</v>
      </c>
      <c r="J490" s="8">
        <f t="shared" si="89"/>
        <v>6.57</v>
      </c>
      <c r="K490" s="8">
        <v>0.23</v>
      </c>
      <c r="L490" s="8">
        <v>45.51</v>
      </c>
      <c r="M490" s="8">
        <v>0.55000000000000004</v>
      </c>
      <c r="N490" s="8">
        <v>0.09</v>
      </c>
      <c r="O490" s="8">
        <v>0.13</v>
      </c>
      <c r="P490" s="8">
        <v>0.02</v>
      </c>
      <c r="Q490" s="8">
        <v>13.12</v>
      </c>
      <c r="R490" s="8">
        <f t="shared" si="90"/>
        <v>99.570000000000007</v>
      </c>
      <c r="S490" s="8">
        <f t="shared" si="91"/>
        <v>92.509303216755086</v>
      </c>
      <c r="T490" s="8">
        <f t="shared" si="92"/>
        <v>1.2588474576271187</v>
      </c>
      <c r="U490" s="12"/>
      <c r="V490" s="12"/>
      <c r="W490" s="12"/>
      <c r="X490" s="12"/>
      <c r="Y490" s="12"/>
      <c r="Z490" s="12"/>
      <c r="AA490" s="12"/>
      <c r="AB490" s="12"/>
      <c r="AC490" s="12"/>
      <c r="AD490" s="12">
        <v>4</v>
      </c>
      <c r="AE490" s="12">
        <v>12</v>
      </c>
      <c r="AF490" s="12">
        <v>2059</v>
      </c>
      <c r="AG490" s="12">
        <v>105</v>
      </c>
      <c r="AH490" s="12">
        <v>2160</v>
      </c>
      <c r="AI490" s="12">
        <v>3.4</v>
      </c>
      <c r="AJ490" s="12">
        <v>45</v>
      </c>
      <c r="AK490" s="12"/>
      <c r="AL490" s="12"/>
      <c r="AM490" s="12"/>
      <c r="AN490" s="12"/>
      <c r="AO490" s="12"/>
      <c r="AP490" s="12">
        <v>3.6</v>
      </c>
      <c r="AQ490" s="12">
        <v>36</v>
      </c>
      <c r="AR490" s="12">
        <v>0.5</v>
      </c>
      <c r="AS490" s="12">
        <v>12</v>
      </c>
      <c r="AT490" s="12">
        <v>2.9</v>
      </c>
      <c r="AU490" s="12"/>
      <c r="AV490" s="12"/>
      <c r="AW490" s="12"/>
      <c r="AX490" s="12"/>
      <c r="AY490" s="12"/>
      <c r="AZ490" s="12"/>
      <c r="BA490" s="12"/>
      <c r="BB490" s="12"/>
      <c r="BC490" s="12"/>
      <c r="BD490" s="12"/>
      <c r="BE490" s="12"/>
      <c r="BF490" s="12"/>
      <c r="BG490" s="12">
        <v>30</v>
      </c>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row>
    <row r="491" spans="1:100">
      <c r="B491" s="7" t="s">
        <v>1698</v>
      </c>
      <c r="C491" s="7" t="s">
        <v>1718</v>
      </c>
      <c r="D491" s="7" t="s">
        <v>1717</v>
      </c>
      <c r="E491" s="8">
        <v>46.46</v>
      </c>
      <c r="F491" s="8">
        <v>0.02</v>
      </c>
      <c r="G491" s="8">
        <v>1.32</v>
      </c>
      <c r="I491" s="8">
        <v>6.66</v>
      </c>
      <c r="J491" s="8">
        <f t="shared" si="89"/>
        <v>6.66</v>
      </c>
      <c r="K491" s="8">
        <v>0.12</v>
      </c>
      <c r="L491" s="8">
        <v>43.74</v>
      </c>
      <c r="M491" s="8">
        <v>0.9</v>
      </c>
      <c r="N491" s="8">
        <v>0.04</v>
      </c>
      <c r="O491" s="8">
        <v>0.16</v>
      </c>
      <c r="P491" s="8">
        <v>0.01</v>
      </c>
      <c r="Q491" s="8">
        <v>9.0500000000000007</v>
      </c>
      <c r="R491" s="8">
        <f t="shared" si="90"/>
        <v>99.429999999999993</v>
      </c>
      <c r="S491" s="8">
        <f t="shared" si="91"/>
        <v>92.131668306891854</v>
      </c>
      <c r="T491" s="8">
        <f t="shared" si="92"/>
        <v>0.92072727272727273</v>
      </c>
      <c r="U491" s="12"/>
      <c r="V491" s="12"/>
      <c r="W491" s="12"/>
      <c r="X491" s="12"/>
      <c r="Y491" s="12"/>
      <c r="Z491" s="12"/>
      <c r="AA491" s="12"/>
      <c r="AB491" s="12"/>
      <c r="AC491" s="12"/>
      <c r="AD491" s="12">
        <v>10</v>
      </c>
      <c r="AE491" s="12">
        <v>18</v>
      </c>
      <c r="AF491" s="12">
        <v>2971</v>
      </c>
      <c r="AG491" s="12">
        <v>98</v>
      </c>
      <c r="AH491" s="12">
        <v>2298</v>
      </c>
      <c r="AI491" s="12">
        <v>6.5</v>
      </c>
      <c r="AJ491" s="12">
        <v>33</v>
      </c>
      <c r="AK491" s="12"/>
      <c r="AL491" s="12"/>
      <c r="AM491" s="12"/>
      <c r="AN491" s="12"/>
      <c r="AO491" s="12"/>
      <c r="AP491" s="12">
        <v>6.2</v>
      </c>
      <c r="AQ491" s="12">
        <v>39</v>
      </c>
      <c r="AR491" s="12">
        <v>1.3</v>
      </c>
      <c r="AS491" s="12">
        <v>10</v>
      </c>
      <c r="AT491" s="12">
        <v>1.3</v>
      </c>
      <c r="AU491" s="12"/>
      <c r="AV491" s="12"/>
      <c r="AW491" s="12"/>
      <c r="AX491" s="12"/>
      <c r="AY491" s="12"/>
      <c r="AZ491" s="12"/>
      <c r="BA491" s="12"/>
      <c r="BB491" s="12"/>
      <c r="BC491" s="12"/>
      <c r="BD491" s="12"/>
      <c r="BE491" s="12"/>
      <c r="BF491" s="12"/>
      <c r="BG491" s="12">
        <v>32</v>
      </c>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row>
    <row r="492" spans="1:100" s="20" customFormat="1">
      <c r="A492" s="19"/>
      <c r="B492" s="19" t="s">
        <v>1698</v>
      </c>
      <c r="C492" s="19" t="s">
        <v>1697</v>
      </c>
      <c r="D492" s="19" t="s">
        <v>1716</v>
      </c>
      <c r="E492" s="8">
        <v>43.7</v>
      </c>
      <c r="F492" s="8">
        <v>0.12</v>
      </c>
      <c r="G492" s="8">
        <v>0.5</v>
      </c>
      <c r="H492" s="8"/>
      <c r="I492" s="8">
        <v>8.1300000000000008</v>
      </c>
      <c r="J492" s="8">
        <f t="shared" si="89"/>
        <v>8.1300000000000008</v>
      </c>
      <c r="K492" s="8">
        <v>0.1</v>
      </c>
      <c r="L492" s="8">
        <v>45.89</v>
      </c>
      <c r="M492" s="8">
        <v>0.66</v>
      </c>
      <c r="N492" s="8">
        <v>0.03</v>
      </c>
      <c r="O492" s="8">
        <v>0.04</v>
      </c>
      <c r="P492" s="8"/>
      <c r="Q492" s="8">
        <v>8.43</v>
      </c>
      <c r="R492" s="8">
        <f t="shared" si="90"/>
        <v>99.170000000000016</v>
      </c>
      <c r="S492" s="8">
        <f t="shared" si="91"/>
        <v>90.961272587404309</v>
      </c>
      <c r="T492" s="8">
        <f t="shared" si="92"/>
        <v>1.7825280000000001</v>
      </c>
      <c r="U492" s="12"/>
      <c r="V492" s="12"/>
      <c r="W492" s="12"/>
      <c r="X492" s="12"/>
      <c r="Y492" s="12"/>
      <c r="Z492" s="12"/>
      <c r="AA492" s="12"/>
      <c r="AB492" s="12"/>
      <c r="AC492" s="12"/>
      <c r="AD492" s="12">
        <v>7</v>
      </c>
      <c r="AE492" s="12">
        <v>38</v>
      </c>
      <c r="AF492" s="12">
        <v>3761</v>
      </c>
      <c r="AG492" s="12">
        <v>115</v>
      </c>
      <c r="AH492" s="12">
        <v>2481</v>
      </c>
      <c r="AI492" s="12">
        <v>13</v>
      </c>
      <c r="AJ492" s="12">
        <v>37</v>
      </c>
      <c r="AK492" s="12"/>
      <c r="AL492" s="12"/>
      <c r="AM492" s="12"/>
      <c r="AN492" s="12"/>
      <c r="AO492" s="12"/>
      <c r="AP492" s="12"/>
      <c r="AQ492" s="12">
        <v>11</v>
      </c>
      <c r="AR492" s="12"/>
      <c r="AS492" s="12">
        <v>80</v>
      </c>
      <c r="AT492" s="12">
        <v>1.3</v>
      </c>
      <c r="AU492" s="12"/>
      <c r="AV492" s="12"/>
      <c r="AW492" s="12"/>
      <c r="AX492" s="12"/>
      <c r="AY492" s="12"/>
      <c r="AZ492" s="12"/>
      <c r="BA492" s="12"/>
      <c r="BB492" s="12"/>
      <c r="BC492" s="12"/>
      <c r="BD492" s="12"/>
      <c r="BE492" s="12"/>
      <c r="BF492" s="12"/>
      <c r="BG492" s="12">
        <v>7</v>
      </c>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row>
    <row r="493" spans="1:100" s="20" customFormat="1">
      <c r="A493" s="19"/>
      <c r="B493" s="19" t="s">
        <v>1698</v>
      </c>
      <c r="C493" s="19" t="s">
        <v>1697</v>
      </c>
      <c r="D493" s="19" t="s">
        <v>1715</v>
      </c>
      <c r="E493" s="8">
        <v>44.68</v>
      </c>
      <c r="F493" s="8">
        <v>0.11</v>
      </c>
      <c r="G493" s="8">
        <v>1.26</v>
      </c>
      <c r="H493" s="8"/>
      <c r="I493" s="8">
        <v>8.02</v>
      </c>
      <c r="J493" s="8">
        <f t="shared" si="89"/>
        <v>8.02</v>
      </c>
      <c r="K493" s="8">
        <v>0.1</v>
      </c>
      <c r="L493" s="8">
        <v>43.74</v>
      </c>
      <c r="M493" s="8">
        <v>1.18</v>
      </c>
      <c r="N493" s="8">
        <v>0.09</v>
      </c>
      <c r="O493" s="8">
        <v>0.12</v>
      </c>
      <c r="P493" s="8"/>
      <c r="Q493" s="8">
        <v>11.32</v>
      </c>
      <c r="R493" s="8">
        <f t="shared" si="90"/>
        <v>99.300000000000011</v>
      </c>
      <c r="S493" s="8">
        <f t="shared" si="91"/>
        <v>90.674754935551121</v>
      </c>
      <c r="T493" s="8">
        <f t="shared" si="92"/>
        <v>1.2646603174603175</v>
      </c>
      <c r="U493" s="12"/>
      <c r="V493" s="12"/>
      <c r="W493" s="12"/>
      <c r="X493" s="12"/>
      <c r="Y493" s="12"/>
      <c r="Z493" s="12"/>
      <c r="AA493" s="12"/>
      <c r="AB493" s="12"/>
      <c r="AC493" s="12"/>
      <c r="AD493" s="12">
        <v>11</v>
      </c>
      <c r="AE493" s="12">
        <v>53</v>
      </c>
      <c r="AF493" s="12">
        <v>3504</v>
      </c>
      <c r="AG493" s="12">
        <v>109</v>
      </c>
      <c r="AH493" s="12">
        <v>2406</v>
      </c>
      <c r="AI493" s="12">
        <v>6</v>
      </c>
      <c r="AJ493" s="12">
        <v>28</v>
      </c>
      <c r="AK493" s="12"/>
      <c r="AL493" s="12"/>
      <c r="AM493" s="12"/>
      <c r="AN493" s="12"/>
      <c r="AO493" s="12"/>
      <c r="AP493" s="12"/>
      <c r="AQ493" s="12">
        <v>24</v>
      </c>
      <c r="AR493" s="12"/>
      <c r="AS493" s="12">
        <v>10</v>
      </c>
      <c r="AT493" s="12">
        <v>0.9</v>
      </c>
      <c r="AU493" s="12"/>
      <c r="AV493" s="12"/>
      <c r="AW493" s="12"/>
      <c r="AX493" s="12"/>
      <c r="AY493" s="12"/>
      <c r="AZ493" s="12"/>
      <c r="BA493" s="12"/>
      <c r="BB493" s="12"/>
      <c r="BC493" s="12"/>
      <c r="BD493" s="12"/>
      <c r="BE493" s="12"/>
      <c r="BF493" s="12"/>
      <c r="BG493" s="12">
        <v>6</v>
      </c>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row>
    <row r="494" spans="1:100" s="20" customFormat="1">
      <c r="A494" s="19"/>
      <c r="B494" s="19" t="s">
        <v>1698</v>
      </c>
      <c r="C494" s="19" t="s">
        <v>1697</v>
      </c>
      <c r="D494" s="19" t="s">
        <v>1714</v>
      </c>
      <c r="E494" s="8">
        <v>43.99</v>
      </c>
      <c r="F494" s="8">
        <v>0.04</v>
      </c>
      <c r="G494" s="8">
        <v>0.53</v>
      </c>
      <c r="H494" s="8"/>
      <c r="I494" s="8">
        <v>7.92</v>
      </c>
      <c r="J494" s="8">
        <f t="shared" si="89"/>
        <v>7.92</v>
      </c>
      <c r="K494" s="8">
        <v>0.13</v>
      </c>
      <c r="L494" s="8">
        <v>45.86</v>
      </c>
      <c r="M494" s="8">
        <v>0.64</v>
      </c>
      <c r="N494" s="8">
        <v>0.08</v>
      </c>
      <c r="O494" s="8">
        <v>0.06</v>
      </c>
      <c r="P494" s="8"/>
      <c r="Q494" s="8">
        <v>10.75</v>
      </c>
      <c r="R494" s="8">
        <f t="shared" si="90"/>
        <v>99.250000000000014</v>
      </c>
      <c r="S494" s="8">
        <f t="shared" si="91"/>
        <v>91.168875582180036</v>
      </c>
      <c r="T494" s="8">
        <f t="shared" si="92"/>
        <v>1.6306716981132074</v>
      </c>
      <c r="U494" s="12"/>
      <c r="V494" s="12"/>
      <c r="W494" s="12"/>
      <c r="X494" s="12"/>
      <c r="Y494" s="12"/>
      <c r="Z494" s="12"/>
      <c r="AA494" s="12"/>
      <c r="AB494" s="12"/>
      <c r="AC494" s="12"/>
      <c r="AD494" s="12">
        <v>8</v>
      </c>
      <c r="AE494" s="12">
        <v>38</v>
      </c>
      <c r="AF494" s="12">
        <v>3460</v>
      </c>
      <c r="AG494" s="12">
        <v>112</v>
      </c>
      <c r="AH494" s="12">
        <v>2379</v>
      </c>
      <c r="AI494" s="12"/>
      <c r="AJ494" s="12"/>
      <c r="AK494" s="12"/>
      <c r="AL494" s="12"/>
      <c r="AM494" s="12"/>
      <c r="AN494" s="12"/>
      <c r="AO494" s="12"/>
      <c r="AP494" s="12"/>
      <c r="AQ494" s="12">
        <v>29</v>
      </c>
      <c r="AR494" s="12"/>
      <c r="AS494" s="12">
        <v>9</v>
      </c>
      <c r="AT494" s="12"/>
      <c r="AU494" s="12"/>
      <c r="AV494" s="12"/>
      <c r="AW494" s="12"/>
      <c r="AX494" s="12"/>
      <c r="AY494" s="12"/>
      <c r="AZ494" s="12"/>
      <c r="BA494" s="12"/>
      <c r="BB494" s="12"/>
      <c r="BC494" s="12"/>
      <c r="BD494" s="12"/>
      <c r="BE494" s="12"/>
      <c r="BF494" s="12"/>
      <c r="BG494" s="12">
        <v>10</v>
      </c>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row>
    <row r="495" spans="1:100" s="20" customFormat="1">
      <c r="A495" s="19"/>
      <c r="B495" s="19" t="s">
        <v>1698</v>
      </c>
      <c r="C495" s="19" t="s">
        <v>1697</v>
      </c>
      <c r="D495" s="19" t="s">
        <v>1713</v>
      </c>
      <c r="E495" s="8">
        <v>44.59</v>
      </c>
      <c r="F495" s="8">
        <v>0.1</v>
      </c>
      <c r="G495" s="8">
        <v>1.46</v>
      </c>
      <c r="H495" s="8"/>
      <c r="I495" s="8">
        <v>7.75</v>
      </c>
      <c r="J495" s="8">
        <f t="shared" si="89"/>
        <v>7.75</v>
      </c>
      <c r="K495" s="8">
        <v>0.13</v>
      </c>
      <c r="L495" s="8">
        <v>44.12</v>
      </c>
      <c r="M495" s="8">
        <v>1.05</v>
      </c>
      <c r="N495" s="8">
        <v>0.08</v>
      </c>
      <c r="O495" s="8">
        <v>0.04</v>
      </c>
      <c r="P495" s="8"/>
      <c r="Q495" s="8">
        <v>9.8000000000000007</v>
      </c>
      <c r="R495" s="8">
        <f t="shared" si="90"/>
        <v>99.319999999999979</v>
      </c>
      <c r="S495" s="8">
        <f t="shared" si="91"/>
        <v>91.031192468757425</v>
      </c>
      <c r="T495" s="8">
        <f t="shared" si="92"/>
        <v>0.97117808219178092</v>
      </c>
      <c r="U495" s="12"/>
      <c r="V495" s="12"/>
      <c r="W495" s="12"/>
      <c r="X495" s="12"/>
      <c r="Y495" s="12"/>
      <c r="Z495" s="12"/>
      <c r="AA495" s="12"/>
      <c r="AB495" s="12"/>
      <c r="AC495" s="12"/>
      <c r="AD495" s="12">
        <v>10</v>
      </c>
      <c r="AE495" s="12">
        <v>51</v>
      </c>
      <c r="AF495" s="12">
        <v>2922</v>
      </c>
      <c r="AG495" s="12">
        <v>102</v>
      </c>
      <c r="AH495" s="12">
        <v>2253</v>
      </c>
      <c r="AI495" s="12">
        <v>9</v>
      </c>
      <c r="AJ495" s="12">
        <v>43</v>
      </c>
      <c r="AK495" s="12"/>
      <c r="AL495" s="12"/>
      <c r="AM495" s="12"/>
      <c r="AN495" s="12"/>
      <c r="AO495" s="12"/>
      <c r="AP495" s="12">
        <v>3.1</v>
      </c>
      <c r="AQ495" s="12">
        <v>17</v>
      </c>
      <c r="AR495" s="12"/>
      <c r="AS495" s="12">
        <v>10</v>
      </c>
      <c r="AT495" s="12">
        <v>1.5</v>
      </c>
      <c r="AU495" s="12"/>
      <c r="AV495" s="12"/>
      <c r="AW495" s="12"/>
      <c r="AX495" s="12"/>
      <c r="AY495" s="12"/>
      <c r="AZ495" s="12"/>
      <c r="BA495" s="12"/>
      <c r="BB495" s="12"/>
      <c r="BC495" s="12"/>
      <c r="BD495" s="12"/>
      <c r="BE495" s="12"/>
      <c r="BF495" s="12"/>
      <c r="BG495" s="12">
        <v>10</v>
      </c>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row>
    <row r="496" spans="1:100" s="20" customFormat="1">
      <c r="A496" s="19"/>
      <c r="B496" s="19" t="s">
        <v>1698</v>
      </c>
      <c r="C496" s="19" t="s">
        <v>1697</v>
      </c>
      <c r="D496" s="19" t="s">
        <v>1712</v>
      </c>
      <c r="E496" s="8">
        <v>45.45</v>
      </c>
      <c r="F496" s="8">
        <v>0.13</v>
      </c>
      <c r="G496" s="8">
        <v>0.71</v>
      </c>
      <c r="H496" s="8"/>
      <c r="I496" s="8">
        <v>8.18</v>
      </c>
      <c r="J496" s="8">
        <f t="shared" si="89"/>
        <v>8.18</v>
      </c>
      <c r="K496" s="8">
        <v>0.09</v>
      </c>
      <c r="L496" s="8">
        <v>43.84</v>
      </c>
      <c r="M496" s="8">
        <v>0.83</v>
      </c>
      <c r="N496" s="8">
        <v>0.06</v>
      </c>
      <c r="O496" s="8">
        <v>0.08</v>
      </c>
      <c r="P496" s="8">
        <v>0.01</v>
      </c>
      <c r="Q496" s="8">
        <v>15.74</v>
      </c>
      <c r="R496" s="8">
        <f t="shared" si="90"/>
        <v>99.379999999999981</v>
      </c>
      <c r="S496" s="8">
        <f t="shared" si="91"/>
        <v>90.525980598685237</v>
      </c>
      <c r="T496" s="8">
        <f t="shared" si="92"/>
        <v>1.5786366197183099</v>
      </c>
      <c r="U496" s="12"/>
      <c r="V496" s="12"/>
      <c r="W496" s="12"/>
      <c r="X496" s="12"/>
      <c r="Y496" s="12"/>
      <c r="Z496" s="12"/>
      <c r="AA496" s="12"/>
      <c r="AB496" s="12"/>
      <c r="AC496" s="12"/>
      <c r="AD496" s="12">
        <v>7</v>
      </c>
      <c r="AE496" s="12">
        <v>36</v>
      </c>
      <c r="AF496" s="12">
        <v>2649</v>
      </c>
      <c r="AG496" s="12">
        <v>114</v>
      </c>
      <c r="AH496" s="12">
        <v>2478</v>
      </c>
      <c r="AI496" s="12"/>
      <c r="AJ496" s="12"/>
      <c r="AK496" s="12"/>
      <c r="AL496" s="12"/>
      <c r="AM496" s="12"/>
      <c r="AN496" s="12"/>
      <c r="AO496" s="12"/>
      <c r="AP496" s="12">
        <v>5.5</v>
      </c>
      <c r="AQ496" s="12">
        <v>20</v>
      </c>
      <c r="AR496" s="12"/>
      <c r="AS496" s="12">
        <v>36</v>
      </c>
      <c r="AT496" s="12"/>
      <c r="AU496" s="12"/>
      <c r="AV496" s="12"/>
      <c r="AW496" s="12"/>
      <c r="AX496" s="12"/>
      <c r="AY496" s="12"/>
      <c r="AZ496" s="12"/>
      <c r="BA496" s="12"/>
      <c r="BB496" s="12"/>
      <c r="BC496" s="12"/>
      <c r="BD496" s="12"/>
      <c r="BE496" s="12"/>
      <c r="BF496" s="12"/>
      <c r="BG496" s="12">
        <v>25</v>
      </c>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row>
    <row r="497" spans="1:100" s="20" customFormat="1">
      <c r="A497" s="19"/>
      <c r="B497" s="19" t="s">
        <v>1698</v>
      </c>
      <c r="C497" s="19" t="s">
        <v>1697</v>
      </c>
      <c r="D497" s="19" t="s">
        <v>1711</v>
      </c>
      <c r="E497" s="8">
        <v>44.24</v>
      </c>
      <c r="F497" s="8">
        <v>0.12</v>
      </c>
      <c r="G497" s="8">
        <v>0.67</v>
      </c>
      <c r="H497" s="8"/>
      <c r="I497" s="8">
        <v>8.0500000000000007</v>
      </c>
      <c r="J497" s="8">
        <f t="shared" si="89"/>
        <v>8.0500000000000007</v>
      </c>
      <c r="K497" s="8">
        <v>0.14000000000000001</v>
      </c>
      <c r="L497" s="8">
        <v>44.58</v>
      </c>
      <c r="M497" s="8">
        <v>1.21</v>
      </c>
      <c r="N497" s="8">
        <v>0.11</v>
      </c>
      <c r="O497" s="8">
        <v>0.08</v>
      </c>
      <c r="P497" s="8">
        <v>0.02</v>
      </c>
      <c r="Q497" s="8">
        <v>1.91</v>
      </c>
      <c r="R497" s="8">
        <f t="shared" si="90"/>
        <v>99.220000000000013</v>
      </c>
      <c r="S497" s="8">
        <f t="shared" si="91"/>
        <v>90.80322881325182</v>
      </c>
      <c r="T497" s="8">
        <f t="shared" si="92"/>
        <v>2.4387820895522387</v>
      </c>
      <c r="U497" s="12"/>
      <c r="V497" s="12"/>
      <c r="W497" s="12"/>
      <c r="X497" s="12"/>
      <c r="Y497" s="12"/>
      <c r="Z497" s="12"/>
      <c r="AA497" s="12"/>
      <c r="AB497" s="12"/>
      <c r="AC497" s="12"/>
      <c r="AD497" s="12">
        <v>7</v>
      </c>
      <c r="AE497" s="12">
        <v>41</v>
      </c>
      <c r="AF497" s="12">
        <v>4123</v>
      </c>
      <c r="AG497" s="12">
        <v>106</v>
      </c>
      <c r="AH497" s="12">
        <v>2157</v>
      </c>
      <c r="AI497" s="12"/>
      <c r="AJ497" s="12"/>
      <c r="AK497" s="12"/>
      <c r="AL497" s="12"/>
      <c r="AM497" s="12"/>
      <c r="AN497" s="12"/>
      <c r="AO497" s="12"/>
      <c r="AP497" s="12">
        <v>5.8</v>
      </c>
      <c r="AQ497" s="12">
        <v>53</v>
      </c>
      <c r="AR497" s="12"/>
      <c r="AS497" s="12">
        <v>20</v>
      </c>
      <c r="AT497" s="12"/>
      <c r="AU497" s="12"/>
      <c r="AV497" s="12"/>
      <c r="AW497" s="12"/>
      <c r="AX497" s="12"/>
      <c r="AY497" s="12"/>
      <c r="AZ497" s="12"/>
      <c r="BA497" s="12"/>
      <c r="BB497" s="12"/>
      <c r="BC497" s="12"/>
      <c r="BD497" s="12"/>
      <c r="BE497" s="12"/>
      <c r="BF497" s="12"/>
      <c r="BG497" s="12">
        <v>37</v>
      </c>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row>
    <row r="498" spans="1:100" s="20" customFormat="1">
      <c r="A498" s="19"/>
      <c r="B498" s="19" t="s">
        <v>1698</v>
      </c>
      <c r="C498" s="19" t="s">
        <v>1697</v>
      </c>
      <c r="D498" s="19" t="s">
        <v>1710</v>
      </c>
      <c r="E498" s="8">
        <v>45.28</v>
      </c>
      <c r="F498" s="8">
        <v>0.17</v>
      </c>
      <c r="G498" s="8">
        <v>1.58</v>
      </c>
      <c r="H498" s="8"/>
      <c r="I498" s="8">
        <v>8.58</v>
      </c>
      <c r="J498" s="8">
        <f t="shared" si="89"/>
        <v>8.58</v>
      </c>
      <c r="K498" s="8">
        <v>0.1</v>
      </c>
      <c r="L498" s="8">
        <v>42.38</v>
      </c>
      <c r="M498" s="8">
        <v>1.1399999999999999</v>
      </c>
      <c r="N498" s="8">
        <v>0.06</v>
      </c>
      <c r="O498" s="8">
        <v>0.04</v>
      </c>
      <c r="P498" s="8">
        <v>0.01</v>
      </c>
      <c r="Q498" s="8">
        <v>12.75</v>
      </c>
      <c r="R498" s="8">
        <f t="shared" si="90"/>
        <v>99.34</v>
      </c>
      <c r="S498" s="8">
        <f t="shared" si="91"/>
        <v>89.802514290972255</v>
      </c>
      <c r="T498" s="8">
        <f t="shared" si="92"/>
        <v>0.97433924050632903</v>
      </c>
      <c r="U498" s="12"/>
      <c r="V498" s="12"/>
      <c r="W498" s="12"/>
      <c r="X498" s="12"/>
      <c r="Y498" s="12"/>
      <c r="Z498" s="12"/>
      <c r="AA498" s="12"/>
      <c r="AB498" s="12"/>
      <c r="AC498" s="12"/>
      <c r="AD498" s="12">
        <v>11</v>
      </c>
      <c r="AE498" s="12">
        <v>60</v>
      </c>
      <c r="AF498" s="12">
        <v>2847</v>
      </c>
      <c r="AG498" s="12">
        <v>106</v>
      </c>
      <c r="AH498" s="12">
        <v>2352</v>
      </c>
      <c r="AI498" s="12"/>
      <c r="AJ498" s="12"/>
      <c r="AK498" s="12"/>
      <c r="AL498" s="12"/>
      <c r="AM498" s="12"/>
      <c r="AN498" s="12"/>
      <c r="AO498" s="12"/>
      <c r="AP498" s="12">
        <v>2.5</v>
      </c>
      <c r="AQ498" s="12">
        <v>17</v>
      </c>
      <c r="AR498" s="12"/>
      <c r="AS498" s="12">
        <v>22</v>
      </c>
      <c r="AT498" s="12"/>
      <c r="AU498" s="12"/>
      <c r="AV498" s="12"/>
      <c r="AW498" s="12"/>
      <c r="AX498" s="12"/>
      <c r="AY498" s="12"/>
      <c r="AZ498" s="12"/>
      <c r="BA498" s="12"/>
      <c r="BB498" s="12"/>
      <c r="BC498" s="12"/>
      <c r="BD498" s="12"/>
      <c r="BE498" s="12"/>
      <c r="BF498" s="12"/>
      <c r="BG498" s="12">
        <v>30</v>
      </c>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row>
    <row r="499" spans="1:100" s="20" customFormat="1">
      <c r="A499" s="19"/>
      <c r="B499" s="19" t="s">
        <v>1698</v>
      </c>
      <c r="C499" s="19" t="s">
        <v>1697</v>
      </c>
      <c r="D499" s="19" t="s">
        <v>1709</v>
      </c>
      <c r="E499" s="8">
        <v>44.74</v>
      </c>
      <c r="F499" s="8">
        <v>0.2</v>
      </c>
      <c r="G499" s="8">
        <v>2.69</v>
      </c>
      <c r="H499" s="8"/>
      <c r="I499" s="8">
        <v>8.1300000000000008</v>
      </c>
      <c r="J499" s="8">
        <f t="shared" si="89"/>
        <v>8.1300000000000008</v>
      </c>
      <c r="K499" s="8">
        <v>0.14000000000000001</v>
      </c>
      <c r="L499" s="8">
        <v>40.79</v>
      </c>
      <c r="M499" s="8">
        <v>2.54</v>
      </c>
      <c r="N499" s="8">
        <v>0.13</v>
      </c>
      <c r="O499" s="8">
        <v>0.1</v>
      </c>
      <c r="P499" s="8"/>
      <c r="Q499" s="8">
        <v>12.75</v>
      </c>
      <c r="R499" s="8">
        <f t="shared" si="90"/>
        <v>99.460000000000008</v>
      </c>
      <c r="S499" s="8">
        <f t="shared" si="91"/>
        <v>89.944790396392349</v>
      </c>
      <c r="T499" s="8">
        <f t="shared" si="92"/>
        <v>1.2750988847583644</v>
      </c>
      <c r="U499" s="12"/>
      <c r="V499" s="12"/>
      <c r="W499" s="12"/>
      <c r="X499" s="12"/>
      <c r="Y499" s="12"/>
      <c r="Z499" s="12"/>
      <c r="AA499" s="12"/>
      <c r="AB499" s="12"/>
      <c r="AC499" s="12"/>
      <c r="AD499" s="12">
        <v>14</v>
      </c>
      <c r="AE499" s="12">
        <v>76</v>
      </c>
      <c r="AF499" s="12">
        <v>2703</v>
      </c>
      <c r="AG499" s="12">
        <v>107</v>
      </c>
      <c r="AH499" s="12">
        <v>2094</v>
      </c>
      <c r="AI499" s="12">
        <v>19</v>
      </c>
      <c r="AJ499" s="12">
        <v>33</v>
      </c>
      <c r="AK499" s="12"/>
      <c r="AL499" s="12"/>
      <c r="AM499" s="12"/>
      <c r="AN499" s="12"/>
      <c r="AO499" s="12"/>
      <c r="AP499" s="12"/>
      <c r="AQ499" s="12">
        <v>30</v>
      </c>
      <c r="AR499" s="12"/>
      <c r="AS499" s="12">
        <v>14</v>
      </c>
      <c r="AT499" s="12">
        <v>1.2</v>
      </c>
      <c r="AU499" s="12"/>
      <c r="AV499" s="12"/>
      <c r="AW499" s="12"/>
      <c r="AX499" s="12"/>
      <c r="AY499" s="12"/>
      <c r="AZ499" s="12"/>
      <c r="BA499" s="12"/>
      <c r="BB499" s="12"/>
      <c r="BC499" s="12"/>
      <c r="BD499" s="12"/>
      <c r="BE499" s="12"/>
      <c r="BF499" s="12"/>
      <c r="BG499" s="12">
        <v>11</v>
      </c>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row>
    <row r="500" spans="1:100" s="20" customFormat="1">
      <c r="A500" s="19"/>
      <c r="B500" s="19" t="s">
        <v>1698</v>
      </c>
      <c r="C500" s="19" t="s">
        <v>1697</v>
      </c>
      <c r="D500" s="19" t="s">
        <v>1708</v>
      </c>
      <c r="E500" s="8">
        <v>44.26</v>
      </c>
      <c r="F500" s="8">
        <v>0.1</v>
      </c>
      <c r="G500" s="8">
        <v>0.84</v>
      </c>
      <c r="H500" s="8"/>
      <c r="I500" s="8">
        <v>7.85</v>
      </c>
      <c r="J500" s="8">
        <f t="shared" si="89"/>
        <v>7.85</v>
      </c>
      <c r="K500" s="8">
        <v>0.14000000000000001</v>
      </c>
      <c r="L500" s="8">
        <v>44.98</v>
      </c>
      <c r="M500" s="8">
        <v>1.01</v>
      </c>
      <c r="N500" s="8">
        <v>7.0000000000000007E-2</v>
      </c>
      <c r="O500" s="8">
        <v>0.06</v>
      </c>
      <c r="P500" s="8"/>
      <c r="Q500" s="8">
        <v>8.6</v>
      </c>
      <c r="R500" s="8">
        <f t="shared" si="90"/>
        <v>99.31</v>
      </c>
      <c r="S500" s="8">
        <f t="shared" si="91"/>
        <v>91.083990386024553</v>
      </c>
      <c r="T500" s="8">
        <f t="shared" si="92"/>
        <v>1.6236952380952381</v>
      </c>
      <c r="U500" s="12"/>
      <c r="V500" s="12"/>
      <c r="W500" s="12"/>
      <c r="X500" s="12"/>
      <c r="Y500" s="12"/>
      <c r="Z500" s="12"/>
      <c r="AA500" s="12"/>
      <c r="AB500" s="12"/>
      <c r="AC500" s="12"/>
      <c r="AD500" s="12">
        <v>10</v>
      </c>
      <c r="AE500" s="12">
        <v>48</v>
      </c>
      <c r="AF500" s="12">
        <v>3146</v>
      </c>
      <c r="AG500" s="12">
        <v>111</v>
      </c>
      <c r="AH500" s="12">
        <v>2280</v>
      </c>
      <c r="AI500" s="12"/>
      <c r="AJ500" s="12"/>
      <c r="AK500" s="12"/>
      <c r="AL500" s="12"/>
      <c r="AM500" s="12"/>
      <c r="AN500" s="12"/>
      <c r="AO500" s="12"/>
      <c r="AP500" s="12">
        <v>6.1</v>
      </c>
      <c r="AQ500" s="12">
        <v>16</v>
      </c>
      <c r="AR500" s="12"/>
      <c r="AS500" s="12">
        <v>11</v>
      </c>
      <c r="AT500" s="12"/>
      <c r="AU500" s="12"/>
      <c r="AV500" s="12"/>
      <c r="AW500" s="12"/>
      <c r="AX500" s="12"/>
      <c r="AY500" s="12"/>
      <c r="AZ500" s="12"/>
      <c r="BA500" s="12"/>
      <c r="BB500" s="12"/>
      <c r="BC500" s="12"/>
      <c r="BD500" s="12"/>
      <c r="BE500" s="12"/>
      <c r="BF500" s="12"/>
      <c r="BG500" s="12">
        <v>34</v>
      </c>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row>
    <row r="501" spans="1:100" s="20" customFormat="1">
      <c r="A501" s="19"/>
      <c r="B501" s="19" t="s">
        <v>1698</v>
      </c>
      <c r="C501" s="19" t="s">
        <v>1697</v>
      </c>
      <c r="D501" s="19" t="s">
        <v>1707</v>
      </c>
      <c r="E501" s="8">
        <v>44.63</v>
      </c>
      <c r="F501" s="8">
        <v>0.11</v>
      </c>
      <c r="G501" s="8">
        <v>0.74</v>
      </c>
      <c r="H501" s="8"/>
      <c r="I501" s="8">
        <v>7.33</v>
      </c>
      <c r="J501" s="8">
        <f t="shared" si="89"/>
        <v>7.33</v>
      </c>
      <c r="K501" s="8">
        <v>0.12</v>
      </c>
      <c r="L501" s="8">
        <v>44.61</v>
      </c>
      <c r="M501" s="8">
        <v>1.68</v>
      </c>
      <c r="N501" s="8">
        <v>0.09</v>
      </c>
      <c r="O501" s="8">
        <v>7.0000000000000007E-2</v>
      </c>
      <c r="P501" s="8"/>
      <c r="Q501" s="8">
        <v>3.48</v>
      </c>
      <c r="R501" s="8">
        <f t="shared" si="90"/>
        <v>99.38</v>
      </c>
      <c r="S501" s="8">
        <f t="shared" si="91"/>
        <v>91.561541466494219</v>
      </c>
      <c r="T501" s="8">
        <f t="shared" si="92"/>
        <v>3.0657729729729732</v>
      </c>
      <c r="U501" s="12"/>
      <c r="V501" s="12"/>
      <c r="W501" s="12"/>
      <c r="X501" s="12"/>
      <c r="Y501" s="12"/>
      <c r="Z501" s="12"/>
      <c r="AA501" s="12"/>
      <c r="AB501" s="12"/>
      <c r="AC501" s="12"/>
      <c r="AD501" s="12">
        <v>6</v>
      </c>
      <c r="AE501" s="12">
        <v>41</v>
      </c>
      <c r="AF501" s="12">
        <v>2622</v>
      </c>
      <c r="AG501" s="12">
        <v>107</v>
      </c>
      <c r="AH501" s="12">
        <v>2234</v>
      </c>
      <c r="AI501" s="12"/>
      <c r="AJ501" s="12"/>
      <c r="AK501" s="12"/>
      <c r="AL501" s="12"/>
      <c r="AM501" s="12"/>
      <c r="AN501" s="12"/>
      <c r="AO501" s="12"/>
      <c r="AP501" s="12">
        <v>7</v>
      </c>
      <c r="AQ501" s="12">
        <v>66</v>
      </c>
      <c r="AR501" s="12"/>
      <c r="AS501" s="12">
        <v>8</v>
      </c>
      <c r="AT501" s="12"/>
      <c r="AU501" s="12"/>
      <c r="AV501" s="12"/>
      <c r="AW501" s="12"/>
      <c r="AX501" s="12"/>
      <c r="AY501" s="12"/>
      <c r="AZ501" s="12"/>
      <c r="BA501" s="12"/>
      <c r="BB501" s="12"/>
      <c r="BC501" s="12"/>
      <c r="BD501" s="12"/>
      <c r="BE501" s="12"/>
      <c r="BF501" s="12"/>
      <c r="BG501" s="12">
        <v>38</v>
      </c>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row>
    <row r="502" spans="1:100" s="20" customFormat="1">
      <c r="A502" s="19"/>
      <c r="B502" s="19" t="s">
        <v>1698</v>
      </c>
      <c r="C502" s="19" t="s">
        <v>1697</v>
      </c>
      <c r="D502" s="19" t="s">
        <v>1706</v>
      </c>
      <c r="E502" s="8">
        <v>44.24</v>
      </c>
      <c r="F502" s="8">
        <v>0.11</v>
      </c>
      <c r="G502" s="8">
        <v>0.71</v>
      </c>
      <c r="H502" s="8"/>
      <c r="I502" s="8">
        <v>7.02</v>
      </c>
      <c r="J502" s="8">
        <f t="shared" si="89"/>
        <v>7.02</v>
      </c>
      <c r="K502" s="8">
        <v>0.12</v>
      </c>
      <c r="L502" s="8">
        <v>45.88</v>
      </c>
      <c r="M502" s="8">
        <v>1.0900000000000001</v>
      </c>
      <c r="N502" s="8">
        <v>0.12</v>
      </c>
      <c r="O502" s="8">
        <v>0.05</v>
      </c>
      <c r="P502" s="8"/>
      <c r="Q502" s="8">
        <v>1.58</v>
      </c>
      <c r="R502" s="8">
        <f t="shared" si="90"/>
        <v>99.34</v>
      </c>
      <c r="S502" s="8">
        <f t="shared" si="91"/>
        <v>92.096237788401595</v>
      </c>
      <c r="T502" s="8">
        <f t="shared" si="92"/>
        <v>2.0731492957746482</v>
      </c>
      <c r="U502" s="12"/>
      <c r="V502" s="12"/>
      <c r="W502" s="12"/>
      <c r="X502" s="12"/>
      <c r="Y502" s="12"/>
      <c r="Z502" s="12"/>
      <c r="AA502" s="12"/>
      <c r="AB502" s="12"/>
      <c r="AC502" s="12"/>
      <c r="AD502" s="12">
        <v>31</v>
      </c>
      <c r="AE502" s="12">
        <v>36</v>
      </c>
      <c r="AF502" s="12">
        <v>2976</v>
      </c>
      <c r="AG502" s="12">
        <v>111</v>
      </c>
      <c r="AH502" s="12">
        <v>2147</v>
      </c>
      <c r="AI502" s="12"/>
      <c r="AJ502" s="12"/>
      <c r="AK502" s="12"/>
      <c r="AL502" s="12"/>
      <c r="AM502" s="12"/>
      <c r="AN502" s="12"/>
      <c r="AO502" s="12"/>
      <c r="AP502" s="12">
        <v>3.4</v>
      </c>
      <c r="AQ502" s="12">
        <v>28</v>
      </c>
      <c r="AR502" s="12"/>
      <c r="AS502" s="12">
        <v>7</v>
      </c>
      <c r="AT502" s="12"/>
      <c r="AU502" s="12"/>
      <c r="AV502" s="12"/>
      <c r="AW502" s="12"/>
      <c r="AX502" s="12"/>
      <c r="AY502" s="12"/>
      <c r="AZ502" s="12"/>
      <c r="BA502" s="12"/>
      <c r="BB502" s="12"/>
      <c r="BC502" s="12"/>
      <c r="BD502" s="12"/>
      <c r="BE502" s="12"/>
      <c r="BF502" s="12"/>
      <c r="BG502" s="12">
        <v>11</v>
      </c>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row>
    <row r="503" spans="1:100" s="20" customFormat="1">
      <c r="A503" s="19"/>
      <c r="B503" s="19" t="s">
        <v>1698</v>
      </c>
      <c r="C503" s="19" t="s">
        <v>1697</v>
      </c>
      <c r="D503" s="19" t="s">
        <v>1705</v>
      </c>
      <c r="E503" s="8">
        <v>44.32</v>
      </c>
      <c r="F503" s="8">
        <v>0.18</v>
      </c>
      <c r="G503" s="8">
        <v>1.17</v>
      </c>
      <c r="H503" s="8"/>
      <c r="I503" s="8">
        <v>8.98</v>
      </c>
      <c r="J503" s="8">
        <f t="shared" si="89"/>
        <v>8.98</v>
      </c>
      <c r="K503" s="8">
        <v>0.13</v>
      </c>
      <c r="L503" s="8">
        <v>42.82</v>
      </c>
      <c r="M503" s="8">
        <v>1.63</v>
      </c>
      <c r="N503" s="8">
        <v>0.12</v>
      </c>
      <c r="O503" s="8">
        <v>0.11</v>
      </c>
      <c r="P503" s="8"/>
      <c r="Q503" s="8">
        <v>9.09</v>
      </c>
      <c r="R503" s="8">
        <f t="shared" si="90"/>
        <v>99.460000000000008</v>
      </c>
      <c r="S503" s="8">
        <f t="shared" si="91"/>
        <v>89.475269964237427</v>
      </c>
      <c r="T503" s="8">
        <f t="shared" si="92"/>
        <v>1.8813264957264959</v>
      </c>
      <c r="U503" s="12"/>
      <c r="V503" s="12"/>
      <c r="W503" s="12"/>
      <c r="X503" s="12"/>
      <c r="Y503" s="12"/>
      <c r="Z503" s="12"/>
      <c r="AA503" s="12"/>
      <c r="AB503" s="12"/>
      <c r="AC503" s="12"/>
      <c r="AD503" s="12">
        <v>9</v>
      </c>
      <c r="AE503" s="12">
        <v>51</v>
      </c>
      <c r="AF503" s="12">
        <v>2575</v>
      </c>
      <c r="AG503" s="12">
        <v>113</v>
      </c>
      <c r="AH503" s="12">
        <v>2267</v>
      </c>
      <c r="AI503" s="12"/>
      <c r="AJ503" s="12"/>
      <c r="AK503" s="12"/>
      <c r="AL503" s="12"/>
      <c r="AM503" s="12"/>
      <c r="AN503" s="12"/>
      <c r="AO503" s="12"/>
      <c r="AP503" s="12"/>
      <c r="AQ503" s="12">
        <v>22</v>
      </c>
      <c r="AR503" s="12"/>
      <c r="AS503" s="12">
        <v>14</v>
      </c>
      <c r="AT503" s="12"/>
      <c r="AU503" s="12"/>
      <c r="AV503" s="12"/>
      <c r="AW503" s="12"/>
      <c r="AX503" s="12"/>
      <c r="AY503" s="12"/>
      <c r="AZ503" s="12"/>
      <c r="BA503" s="12"/>
      <c r="BB503" s="12"/>
      <c r="BC503" s="12"/>
      <c r="BD503" s="12"/>
      <c r="BE503" s="12"/>
      <c r="BF503" s="12"/>
      <c r="BG503" s="12">
        <v>22</v>
      </c>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row>
    <row r="504" spans="1:100" s="20" customFormat="1">
      <c r="A504" s="19"/>
      <c r="B504" s="19" t="s">
        <v>1698</v>
      </c>
      <c r="C504" s="19" t="s">
        <v>1697</v>
      </c>
      <c r="D504" s="19" t="s">
        <v>1704</v>
      </c>
      <c r="E504" s="8">
        <v>43.82</v>
      </c>
      <c r="F504" s="8">
        <v>0.09</v>
      </c>
      <c r="G504" s="8">
        <v>0.54</v>
      </c>
      <c r="H504" s="8"/>
      <c r="I504" s="8">
        <v>7.43</v>
      </c>
      <c r="J504" s="8">
        <f t="shared" si="89"/>
        <v>7.43</v>
      </c>
      <c r="K504" s="8">
        <v>0.13</v>
      </c>
      <c r="L504" s="8">
        <v>46.31</v>
      </c>
      <c r="M504" s="8">
        <v>0.9</v>
      </c>
      <c r="N504" s="8">
        <v>0.13</v>
      </c>
      <c r="O504" s="8">
        <v>0.04</v>
      </c>
      <c r="P504" s="8"/>
      <c r="Q504" s="8">
        <v>11.09</v>
      </c>
      <c r="R504" s="8">
        <f t="shared" si="90"/>
        <v>99.390000000000015</v>
      </c>
      <c r="S504" s="8">
        <f t="shared" si="91"/>
        <v>91.743994882544612</v>
      </c>
      <c r="T504" s="8">
        <f t="shared" si="92"/>
        <v>2.2506666666666666</v>
      </c>
      <c r="U504" s="12"/>
      <c r="V504" s="12"/>
      <c r="W504" s="12"/>
      <c r="X504" s="12"/>
      <c r="Y504" s="12"/>
      <c r="Z504" s="12"/>
      <c r="AA504" s="12"/>
      <c r="AB504" s="12"/>
      <c r="AC504" s="12"/>
      <c r="AD504" s="12">
        <v>7</v>
      </c>
      <c r="AE504" s="12">
        <v>29</v>
      </c>
      <c r="AF504" s="12">
        <v>2409</v>
      </c>
      <c r="AG504" s="12">
        <v>113</v>
      </c>
      <c r="AH504" s="12">
        <v>2292</v>
      </c>
      <c r="AI504" s="12"/>
      <c r="AJ504" s="12"/>
      <c r="AK504" s="12"/>
      <c r="AL504" s="12"/>
      <c r="AM504" s="12"/>
      <c r="AN504" s="12"/>
      <c r="AO504" s="12"/>
      <c r="AP504" s="12"/>
      <c r="AQ504" s="12">
        <v>20</v>
      </c>
      <c r="AR504" s="12"/>
      <c r="AS504" s="12">
        <v>9</v>
      </c>
      <c r="AT504" s="12"/>
      <c r="AU504" s="12"/>
      <c r="AV504" s="12"/>
      <c r="AW504" s="12"/>
      <c r="AX504" s="12"/>
      <c r="AY504" s="12"/>
      <c r="AZ504" s="12"/>
      <c r="BA504" s="12"/>
      <c r="BB504" s="12"/>
      <c r="BC504" s="12"/>
      <c r="BD504" s="12"/>
      <c r="BE504" s="12"/>
      <c r="BF504" s="12"/>
      <c r="BG504" s="12">
        <v>7</v>
      </c>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row>
    <row r="505" spans="1:100" s="20" customFormat="1">
      <c r="A505" s="19"/>
      <c r="B505" s="19" t="s">
        <v>1698</v>
      </c>
      <c r="C505" s="19" t="s">
        <v>1697</v>
      </c>
      <c r="D505" s="19" t="s">
        <v>1703</v>
      </c>
      <c r="E505" s="8">
        <v>44.04</v>
      </c>
      <c r="F505" s="8">
        <v>0.16</v>
      </c>
      <c r="G505" s="8">
        <v>1.05</v>
      </c>
      <c r="H505" s="8"/>
      <c r="I505" s="8">
        <v>10.46</v>
      </c>
      <c r="J505" s="8">
        <f t="shared" si="89"/>
        <v>10.46</v>
      </c>
      <c r="K505" s="8">
        <v>0.14000000000000001</v>
      </c>
      <c r="L505" s="8">
        <v>40.98</v>
      </c>
      <c r="M505" s="8">
        <v>2.56</v>
      </c>
      <c r="N505" s="8">
        <v>0.18</v>
      </c>
      <c r="O505" s="8">
        <v>0.19</v>
      </c>
      <c r="P505" s="8"/>
      <c r="Q505" s="8">
        <v>7.57</v>
      </c>
      <c r="R505" s="8">
        <f t="shared" si="90"/>
        <v>99.759999999999991</v>
      </c>
      <c r="S505" s="8">
        <f t="shared" si="91"/>
        <v>87.476407113472533</v>
      </c>
      <c r="T505" s="8">
        <f t="shared" si="92"/>
        <v>3.2924038095238095</v>
      </c>
      <c r="U505" s="12"/>
      <c r="V505" s="12"/>
      <c r="W505" s="12"/>
      <c r="X505" s="12"/>
      <c r="Y505" s="12"/>
      <c r="Z505" s="12"/>
      <c r="AA505" s="12"/>
      <c r="AB505" s="12"/>
      <c r="AC505" s="12"/>
      <c r="AD505" s="12">
        <v>8</v>
      </c>
      <c r="AE505" s="12">
        <v>62</v>
      </c>
      <c r="AF505" s="12">
        <v>1160</v>
      </c>
      <c r="AG505" s="12">
        <v>136</v>
      </c>
      <c r="AH505" s="12">
        <v>1893</v>
      </c>
      <c r="AI505" s="12"/>
      <c r="AJ505" s="12"/>
      <c r="AK505" s="12"/>
      <c r="AL505" s="12"/>
      <c r="AM505" s="12"/>
      <c r="AN505" s="12"/>
      <c r="AO505" s="12"/>
      <c r="AP505" s="12"/>
      <c r="AQ505" s="12">
        <v>37</v>
      </c>
      <c r="AR505" s="12"/>
      <c r="AS505" s="12">
        <v>16</v>
      </c>
      <c r="AT505" s="12"/>
      <c r="AU505" s="12"/>
      <c r="AV505" s="12"/>
      <c r="AW505" s="12"/>
      <c r="AX505" s="12"/>
      <c r="AY505" s="12"/>
      <c r="AZ505" s="12"/>
      <c r="BA505" s="12"/>
      <c r="BB505" s="12"/>
      <c r="BC505" s="12"/>
      <c r="BD505" s="12"/>
      <c r="BE505" s="12"/>
      <c r="BF505" s="12"/>
      <c r="BG505" s="12">
        <v>39</v>
      </c>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row>
    <row r="506" spans="1:100" s="20" customFormat="1">
      <c r="A506" s="19"/>
      <c r="B506" s="19" t="s">
        <v>1698</v>
      </c>
      <c r="C506" s="19" t="s">
        <v>1697</v>
      </c>
      <c r="D506" s="19" t="s">
        <v>1702</v>
      </c>
      <c r="E506" s="8">
        <v>44.26</v>
      </c>
      <c r="F506" s="8">
        <v>0.02</v>
      </c>
      <c r="G506" s="8">
        <v>0.62</v>
      </c>
      <c r="H506" s="8"/>
      <c r="I506" s="8">
        <v>7.99</v>
      </c>
      <c r="J506" s="8">
        <f t="shared" si="89"/>
        <v>7.99</v>
      </c>
      <c r="K506" s="8">
        <v>0.14000000000000001</v>
      </c>
      <c r="L506" s="8">
        <v>45.23</v>
      </c>
      <c r="M506" s="8">
        <v>0.97</v>
      </c>
      <c r="N506" s="8">
        <v>0.16</v>
      </c>
      <c r="O506" s="8">
        <v>0.25</v>
      </c>
      <c r="P506" s="8"/>
      <c r="Q506" s="8">
        <v>11.57</v>
      </c>
      <c r="R506" s="8">
        <f t="shared" si="90"/>
        <v>99.64</v>
      </c>
      <c r="S506" s="8">
        <f t="shared" si="91"/>
        <v>90.98495214910804</v>
      </c>
      <c r="T506" s="8">
        <f t="shared" si="92"/>
        <v>2.1127225806451611</v>
      </c>
      <c r="U506" s="12"/>
      <c r="V506" s="12"/>
      <c r="W506" s="12"/>
      <c r="X506" s="12"/>
      <c r="Y506" s="12"/>
      <c r="Z506" s="12"/>
      <c r="AA506" s="12"/>
      <c r="AB506" s="12"/>
      <c r="AC506" s="12"/>
      <c r="AD506" s="12">
        <v>7</v>
      </c>
      <c r="AE506" s="12">
        <v>39</v>
      </c>
      <c r="AF506" s="12">
        <v>2213</v>
      </c>
      <c r="AG506" s="12">
        <v>123</v>
      </c>
      <c r="AH506" s="12">
        <v>2386</v>
      </c>
      <c r="AI506" s="12"/>
      <c r="AJ506" s="12"/>
      <c r="AK506" s="12"/>
      <c r="AL506" s="12"/>
      <c r="AM506" s="12"/>
      <c r="AN506" s="12"/>
      <c r="AO506" s="12"/>
      <c r="AP506" s="12"/>
      <c r="AQ506" s="12">
        <v>39</v>
      </c>
      <c r="AR506" s="12"/>
      <c r="AS506" s="12">
        <v>10</v>
      </c>
      <c r="AT506" s="12"/>
      <c r="AU506" s="12"/>
      <c r="AV506" s="12"/>
      <c r="AW506" s="12"/>
      <c r="AX506" s="12"/>
      <c r="AY506" s="12"/>
      <c r="AZ506" s="12"/>
      <c r="BA506" s="12"/>
      <c r="BB506" s="12"/>
      <c r="BC506" s="12"/>
      <c r="BD506" s="12"/>
      <c r="BE506" s="12"/>
      <c r="BF506" s="12"/>
      <c r="BG506" s="12">
        <v>37</v>
      </c>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row>
    <row r="507" spans="1:100" s="20" customFormat="1">
      <c r="A507" s="19"/>
      <c r="B507" s="19" t="s">
        <v>1698</v>
      </c>
      <c r="C507" s="19" t="s">
        <v>1697</v>
      </c>
      <c r="D507" s="19" t="s">
        <v>1701</v>
      </c>
      <c r="E507" s="8">
        <v>44.36</v>
      </c>
      <c r="F507" s="8">
        <v>0.14000000000000001</v>
      </c>
      <c r="G507" s="8">
        <v>0.62</v>
      </c>
      <c r="H507" s="8"/>
      <c r="I507" s="8">
        <v>8.5399999999999991</v>
      </c>
      <c r="J507" s="8">
        <f t="shared" si="89"/>
        <v>8.5399999999999991</v>
      </c>
      <c r="K507" s="8">
        <v>0.11</v>
      </c>
      <c r="L507" s="8">
        <v>44.65</v>
      </c>
      <c r="M507" s="8">
        <v>0.77</v>
      </c>
      <c r="N507" s="8">
        <v>0.13</v>
      </c>
      <c r="O507" s="8">
        <v>7.0000000000000007E-2</v>
      </c>
      <c r="P507" s="8"/>
      <c r="Q507" s="8">
        <v>10.35</v>
      </c>
      <c r="R507" s="8">
        <f t="shared" si="90"/>
        <v>99.39</v>
      </c>
      <c r="S507" s="8">
        <f t="shared" si="91"/>
        <v>90.311475961319886</v>
      </c>
      <c r="T507" s="8">
        <f t="shared" si="92"/>
        <v>1.677109677419355</v>
      </c>
      <c r="U507" s="12"/>
      <c r="V507" s="12"/>
      <c r="W507" s="12"/>
      <c r="X507" s="12"/>
      <c r="Y507" s="12"/>
      <c r="Z507" s="12"/>
      <c r="AA507" s="12"/>
      <c r="AB507" s="12"/>
      <c r="AC507" s="12"/>
      <c r="AD507" s="12">
        <v>7</v>
      </c>
      <c r="AE507" s="12">
        <v>37</v>
      </c>
      <c r="AF507" s="12">
        <v>2540</v>
      </c>
      <c r="AG507" s="12">
        <v>120</v>
      </c>
      <c r="AH507" s="12">
        <v>2395</v>
      </c>
      <c r="AI507" s="12"/>
      <c r="AJ507" s="12"/>
      <c r="AK507" s="12"/>
      <c r="AL507" s="12"/>
      <c r="AM507" s="12"/>
      <c r="AN507" s="12"/>
      <c r="AO507" s="12"/>
      <c r="AP507" s="12"/>
      <c r="AQ507" s="12">
        <v>17</v>
      </c>
      <c r="AR507" s="12"/>
      <c r="AS507" s="12">
        <v>13</v>
      </c>
      <c r="AT507" s="12"/>
      <c r="AU507" s="12"/>
      <c r="AV507" s="12"/>
      <c r="AW507" s="12"/>
      <c r="AX507" s="12"/>
      <c r="AY507" s="12"/>
      <c r="AZ507" s="12"/>
      <c r="BA507" s="12"/>
      <c r="BB507" s="12"/>
      <c r="BC507" s="12"/>
      <c r="BD507" s="12"/>
      <c r="BE507" s="12"/>
      <c r="BF507" s="12"/>
      <c r="BG507" s="12">
        <v>9</v>
      </c>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row>
    <row r="508" spans="1:100" s="20" customFormat="1">
      <c r="A508" s="19"/>
      <c r="B508" s="19" t="s">
        <v>1698</v>
      </c>
      <c r="C508" s="19" t="s">
        <v>1697</v>
      </c>
      <c r="D508" s="32">
        <v>32842</v>
      </c>
      <c r="E508" s="8">
        <v>45.24</v>
      </c>
      <c r="F508" s="8">
        <v>0.11</v>
      </c>
      <c r="G508" s="8">
        <v>1.74</v>
      </c>
      <c r="H508" s="8"/>
      <c r="I508" s="8">
        <v>7.68</v>
      </c>
      <c r="J508" s="8">
        <f t="shared" si="89"/>
        <v>7.68</v>
      </c>
      <c r="K508" s="8">
        <v>0.11</v>
      </c>
      <c r="L508" s="8">
        <v>42.7</v>
      </c>
      <c r="M508" s="8">
        <v>1.49</v>
      </c>
      <c r="N508" s="8">
        <v>0.11</v>
      </c>
      <c r="O508" s="8">
        <v>7.0000000000000007E-2</v>
      </c>
      <c r="P508" s="8">
        <v>0.01</v>
      </c>
      <c r="Q508" s="8">
        <v>7.73</v>
      </c>
      <c r="R508" s="8">
        <f t="shared" si="90"/>
        <v>99.259999999999991</v>
      </c>
      <c r="S508" s="8">
        <f t="shared" si="91"/>
        <v>90.836296324588105</v>
      </c>
      <c r="T508" s="8">
        <f t="shared" si="92"/>
        <v>1.1563770114942529</v>
      </c>
      <c r="U508" s="12"/>
      <c r="V508" s="12"/>
      <c r="W508" s="12"/>
      <c r="X508" s="12"/>
      <c r="Y508" s="12"/>
      <c r="Z508" s="12"/>
      <c r="AA508" s="12"/>
      <c r="AB508" s="12"/>
      <c r="AC508" s="12"/>
      <c r="AD508" s="12">
        <v>14</v>
      </c>
      <c r="AE508" s="12">
        <v>54</v>
      </c>
      <c r="AF508" s="12">
        <v>3667</v>
      </c>
      <c r="AG508" s="12">
        <v>110</v>
      </c>
      <c r="AH508" s="12">
        <v>2180</v>
      </c>
      <c r="AI508" s="12">
        <v>8</v>
      </c>
      <c r="AJ508" s="12">
        <v>44</v>
      </c>
      <c r="AK508" s="12"/>
      <c r="AL508" s="12"/>
      <c r="AM508" s="12"/>
      <c r="AN508" s="12"/>
      <c r="AO508" s="12"/>
      <c r="AP508" s="12">
        <v>2.2999999999999998</v>
      </c>
      <c r="AQ508" s="12">
        <v>16</v>
      </c>
      <c r="AR508" s="12"/>
      <c r="AS508" s="12">
        <v>11</v>
      </c>
      <c r="AT508" s="12">
        <v>1.2</v>
      </c>
      <c r="AU508" s="12"/>
      <c r="AV508" s="12"/>
      <c r="AW508" s="12"/>
      <c r="AX508" s="12"/>
      <c r="AY508" s="12"/>
      <c r="AZ508" s="12"/>
      <c r="BA508" s="12"/>
      <c r="BB508" s="12"/>
      <c r="BC508" s="12"/>
      <c r="BD508" s="12"/>
      <c r="BE508" s="12"/>
      <c r="BF508" s="12"/>
      <c r="BG508" s="12">
        <v>10</v>
      </c>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row>
    <row r="509" spans="1:100" s="20" customFormat="1">
      <c r="A509" s="19"/>
      <c r="B509" s="19" t="s">
        <v>1698</v>
      </c>
      <c r="C509" s="19" t="s">
        <v>1697</v>
      </c>
      <c r="D509" s="19" t="s">
        <v>1700</v>
      </c>
      <c r="E509" s="8">
        <v>44.26</v>
      </c>
      <c r="F509" s="8">
        <v>0.09</v>
      </c>
      <c r="G509" s="8">
        <v>1.36</v>
      </c>
      <c r="H509" s="8"/>
      <c r="I509" s="8">
        <v>8.4499999999999993</v>
      </c>
      <c r="J509" s="8">
        <f t="shared" si="89"/>
        <v>8.4499999999999993</v>
      </c>
      <c r="K509" s="8">
        <v>0.23</v>
      </c>
      <c r="L509" s="8">
        <v>43.4</v>
      </c>
      <c r="M509" s="8">
        <v>1.37</v>
      </c>
      <c r="N509" s="8">
        <v>0.08</v>
      </c>
      <c r="O509" s="8">
        <v>0.19</v>
      </c>
      <c r="P509" s="8">
        <v>0.02</v>
      </c>
      <c r="Q509" s="8">
        <v>10.89</v>
      </c>
      <c r="R509" s="8">
        <f t="shared" si="90"/>
        <v>99.45</v>
      </c>
      <c r="S509" s="8">
        <f t="shared" si="91"/>
        <v>90.154604526103526</v>
      </c>
      <c r="T509" s="8">
        <f t="shared" si="92"/>
        <v>1.3603294117647058</v>
      </c>
      <c r="U509" s="12"/>
      <c r="V509" s="12"/>
      <c r="W509" s="12"/>
      <c r="X509" s="12"/>
      <c r="Y509" s="12"/>
      <c r="Z509" s="12"/>
      <c r="AA509" s="12"/>
      <c r="AB509" s="12"/>
      <c r="AC509" s="12"/>
      <c r="AD509" s="12">
        <v>14</v>
      </c>
      <c r="AE509" s="12">
        <v>46</v>
      </c>
      <c r="AF509" s="12">
        <v>3158</v>
      </c>
      <c r="AG509" s="12">
        <v>121</v>
      </c>
      <c r="AH509" s="12">
        <v>2343</v>
      </c>
      <c r="AI509" s="12">
        <v>7.8</v>
      </c>
      <c r="AJ509" s="12">
        <v>47</v>
      </c>
      <c r="AK509" s="12"/>
      <c r="AL509" s="12"/>
      <c r="AM509" s="12"/>
      <c r="AN509" s="12"/>
      <c r="AO509" s="12"/>
      <c r="AP509" s="12">
        <v>9.5</v>
      </c>
      <c r="AQ509" s="12">
        <v>32</v>
      </c>
      <c r="AR509" s="12"/>
      <c r="AS509" s="12">
        <v>18</v>
      </c>
      <c r="AT509" s="12">
        <v>4.4000000000000004</v>
      </c>
      <c r="AU509" s="12"/>
      <c r="AV509" s="12"/>
      <c r="AW509" s="12"/>
      <c r="AX509" s="12"/>
      <c r="AY509" s="12"/>
      <c r="AZ509" s="12"/>
      <c r="BA509" s="12"/>
      <c r="BB509" s="12"/>
      <c r="BC509" s="12"/>
      <c r="BD509" s="12"/>
      <c r="BE509" s="12"/>
      <c r="BF509" s="12"/>
      <c r="BG509" s="12">
        <v>37</v>
      </c>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row>
    <row r="510" spans="1:100" s="20" customFormat="1">
      <c r="A510" s="19"/>
      <c r="B510" s="19" t="s">
        <v>1698</v>
      </c>
      <c r="C510" s="19" t="s">
        <v>1697</v>
      </c>
      <c r="D510" s="19" t="s">
        <v>1699</v>
      </c>
      <c r="E510" s="8">
        <v>44.69</v>
      </c>
      <c r="F510" s="8">
        <v>0.08</v>
      </c>
      <c r="G510" s="8">
        <v>0.96</v>
      </c>
      <c r="H510" s="8"/>
      <c r="I510" s="8">
        <v>7.99</v>
      </c>
      <c r="J510" s="8">
        <f t="shared" si="89"/>
        <v>7.99</v>
      </c>
      <c r="K510" s="8">
        <v>0.15</v>
      </c>
      <c r="L510" s="8">
        <v>43.88</v>
      </c>
      <c r="M510" s="8">
        <v>1.3</v>
      </c>
      <c r="N510" s="8">
        <v>7.0000000000000007E-2</v>
      </c>
      <c r="O510" s="8">
        <v>0.11</v>
      </c>
      <c r="P510" s="8">
        <v>0.03</v>
      </c>
      <c r="Q510" s="8">
        <v>8.3800000000000008</v>
      </c>
      <c r="R510" s="8">
        <f t="shared" si="90"/>
        <v>99.259999999999991</v>
      </c>
      <c r="S510" s="8">
        <f t="shared" si="91"/>
        <v>90.733299278370538</v>
      </c>
      <c r="T510" s="8">
        <f t="shared" si="92"/>
        <v>1.8286666666666669</v>
      </c>
      <c r="U510" s="12"/>
      <c r="V510" s="12"/>
      <c r="W510" s="12"/>
      <c r="X510" s="12"/>
      <c r="Y510" s="12"/>
      <c r="Z510" s="12"/>
      <c r="AA510" s="12"/>
      <c r="AB510" s="12"/>
      <c r="AC510" s="12"/>
      <c r="AD510" s="12">
        <v>10</v>
      </c>
      <c r="AE510" s="12">
        <v>36</v>
      </c>
      <c r="AF510" s="12">
        <v>4138</v>
      </c>
      <c r="AG510" s="12">
        <v>115</v>
      </c>
      <c r="AH510" s="12">
        <v>2213</v>
      </c>
      <c r="AI510" s="12">
        <v>8.1</v>
      </c>
      <c r="AJ510" s="12">
        <v>36</v>
      </c>
      <c r="AK510" s="12"/>
      <c r="AL510" s="12"/>
      <c r="AM510" s="12"/>
      <c r="AN510" s="12"/>
      <c r="AO510" s="12"/>
      <c r="AP510" s="12"/>
      <c r="AQ510" s="12">
        <v>36</v>
      </c>
      <c r="AR510" s="12"/>
      <c r="AS510" s="12">
        <v>12</v>
      </c>
      <c r="AT510" s="12">
        <v>4.9000000000000004</v>
      </c>
      <c r="AU510" s="12"/>
      <c r="AV510" s="12"/>
      <c r="AW510" s="12"/>
      <c r="AX510" s="12"/>
      <c r="AY510" s="12"/>
      <c r="AZ510" s="12"/>
      <c r="BA510" s="12"/>
      <c r="BB510" s="12"/>
      <c r="BC510" s="12"/>
      <c r="BD510" s="12"/>
      <c r="BE510" s="12"/>
      <c r="BF510" s="12"/>
      <c r="BG510" s="12">
        <v>30</v>
      </c>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row>
    <row r="511" spans="1:100" s="20" customFormat="1">
      <c r="A511" s="19"/>
      <c r="B511" s="19" t="s">
        <v>1698</v>
      </c>
      <c r="C511" s="19" t="s">
        <v>1697</v>
      </c>
      <c r="D511" s="19" t="s">
        <v>1696</v>
      </c>
      <c r="E511" s="8">
        <v>43.75</v>
      </c>
      <c r="F511" s="8">
        <v>0.13</v>
      </c>
      <c r="G511" s="8">
        <v>0.77</v>
      </c>
      <c r="H511" s="8"/>
      <c r="I511" s="8">
        <v>7.92</v>
      </c>
      <c r="J511" s="8">
        <f t="shared" si="89"/>
        <v>7.92</v>
      </c>
      <c r="K511" s="8">
        <v>0.13</v>
      </c>
      <c r="L511" s="8">
        <v>45.65</v>
      </c>
      <c r="M511" s="8">
        <v>0.88</v>
      </c>
      <c r="N511" s="8">
        <v>0.13</v>
      </c>
      <c r="O511" s="8">
        <v>0.04</v>
      </c>
      <c r="P511" s="8"/>
      <c r="Q511" s="8">
        <v>8.4</v>
      </c>
      <c r="R511" s="8">
        <f t="shared" si="90"/>
        <v>99.399999999999991</v>
      </c>
      <c r="S511" s="8">
        <f t="shared" si="91"/>
        <v>91.131853169454772</v>
      </c>
      <c r="T511" s="8">
        <f t="shared" si="92"/>
        <v>1.5433142857142859</v>
      </c>
      <c r="U511" s="12"/>
      <c r="V511" s="12"/>
      <c r="W511" s="12"/>
      <c r="X511" s="12"/>
      <c r="Y511" s="12"/>
      <c r="Z511" s="12"/>
      <c r="AA511" s="12"/>
      <c r="AB511" s="12"/>
      <c r="AC511" s="12"/>
      <c r="AD511" s="12">
        <v>8</v>
      </c>
      <c r="AE511" s="12">
        <v>37</v>
      </c>
      <c r="AF511" s="12">
        <v>2407</v>
      </c>
      <c r="AG511" s="12">
        <v>115</v>
      </c>
      <c r="AH511" s="12">
        <v>2289</v>
      </c>
      <c r="AI511" s="12"/>
      <c r="AJ511" s="12"/>
      <c r="AK511" s="12"/>
      <c r="AL511" s="12"/>
      <c r="AM511" s="12"/>
      <c r="AN511" s="12"/>
      <c r="AO511" s="12"/>
      <c r="AP511" s="12"/>
      <c r="AQ511" s="12">
        <v>12</v>
      </c>
      <c r="AR511" s="12"/>
      <c r="AS511" s="12">
        <v>11</v>
      </c>
      <c r="AT511" s="12"/>
      <c r="AU511" s="12"/>
      <c r="AV511" s="12"/>
      <c r="AW511" s="12"/>
      <c r="AX511" s="12"/>
      <c r="AY511" s="12"/>
      <c r="AZ511" s="12"/>
      <c r="BA511" s="12"/>
      <c r="BB511" s="12"/>
      <c r="BC511" s="12"/>
      <c r="BD511" s="12"/>
      <c r="BE511" s="12"/>
      <c r="BF511" s="12"/>
      <c r="BG511" s="12">
        <v>8</v>
      </c>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row>
    <row r="512" spans="1:100" s="20" customFormat="1">
      <c r="A512" s="19"/>
      <c r="B512" s="19"/>
      <c r="C512" s="19"/>
      <c r="D512" s="19"/>
      <c r="E512" s="8"/>
      <c r="F512" s="8"/>
      <c r="G512" s="8"/>
      <c r="H512" s="8"/>
      <c r="I512" s="8"/>
      <c r="J512" s="8"/>
      <c r="K512" s="8"/>
      <c r="L512" s="8"/>
      <c r="M512" s="8"/>
      <c r="N512" s="8"/>
      <c r="O512" s="8"/>
      <c r="P512" s="8"/>
      <c r="Q512" s="8"/>
      <c r="R512" s="8"/>
      <c r="S512" s="8"/>
      <c r="T512" s="8"/>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row>
    <row r="513" spans="1:108" s="20" customFormat="1">
      <c r="A513" s="7" t="s">
        <v>1695</v>
      </c>
      <c r="B513" s="7" t="s">
        <v>1693</v>
      </c>
      <c r="C513" s="7" t="s">
        <v>1692</v>
      </c>
      <c r="D513" s="7" t="s">
        <v>1694</v>
      </c>
      <c r="E513" s="8">
        <v>42.02</v>
      </c>
      <c r="F513" s="8">
        <v>0.04</v>
      </c>
      <c r="G513" s="8">
        <v>1.79</v>
      </c>
      <c r="H513" s="8">
        <v>2.2599999999999998</v>
      </c>
      <c r="I513" s="8">
        <v>5.24</v>
      </c>
      <c r="J513" s="8">
        <f>I513+H513*0.8998</f>
        <v>7.2735479999999999</v>
      </c>
      <c r="K513" s="8">
        <v>0.1</v>
      </c>
      <c r="L513" s="8">
        <v>39.86</v>
      </c>
      <c r="M513" s="8">
        <v>2.5</v>
      </c>
      <c r="N513" s="8">
        <v>0.45</v>
      </c>
      <c r="O513" s="8">
        <v>0.13</v>
      </c>
      <c r="P513" s="8"/>
      <c r="Q513" s="8"/>
      <c r="R513" s="8">
        <f>SUM(J513:P513,E513:G513)</f>
        <v>94.16354800000002</v>
      </c>
      <c r="S513" s="8">
        <f>100*(L513/40.3)/((L513/40.3)+(J513/71.85))</f>
        <v>90.715300893443327</v>
      </c>
      <c r="T513" s="8">
        <f>1.3504*M513/G513</f>
        <v>1.8860335195530729</v>
      </c>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row>
    <row r="514" spans="1:108" s="20" customFormat="1">
      <c r="A514" s="7"/>
      <c r="B514" s="7" t="s">
        <v>1693</v>
      </c>
      <c r="C514" s="7" t="s">
        <v>1692</v>
      </c>
      <c r="D514" s="7" t="s">
        <v>1691</v>
      </c>
      <c r="E514" s="8">
        <v>45.42</v>
      </c>
      <c r="F514" s="8">
        <v>0.06</v>
      </c>
      <c r="G514" s="8">
        <v>2.86</v>
      </c>
      <c r="H514" s="8">
        <v>3.27</v>
      </c>
      <c r="I514" s="8">
        <v>4.42</v>
      </c>
      <c r="J514" s="8">
        <f>I514+H514*0.8998</f>
        <v>7.3623460000000005</v>
      </c>
      <c r="K514" s="8">
        <v>0.11</v>
      </c>
      <c r="L514" s="8">
        <v>34.5</v>
      </c>
      <c r="M514" s="8">
        <v>3.37</v>
      </c>
      <c r="N514" s="8">
        <v>0.28999999999999998</v>
      </c>
      <c r="O514" s="8">
        <v>0.06</v>
      </c>
      <c r="P514" s="8"/>
      <c r="Q514" s="8"/>
      <c r="R514" s="8">
        <f>SUM(J514:P514,E514:G514)</f>
        <v>94.032346000000004</v>
      </c>
      <c r="S514" s="8">
        <f>100*(L514/40.3)/((L514/40.3)+(J514/71.85))</f>
        <v>89.310048662180378</v>
      </c>
      <c r="T514" s="8">
        <f>1.3504*M514/G514</f>
        <v>1.5912055944055945</v>
      </c>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v>7.5700000000000003E-2</v>
      </c>
      <c r="BQ514" s="12">
        <v>0.21</v>
      </c>
      <c r="BR514" s="12"/>
      <c r="BS514" s="12"/>
      <c r="BT514" s="12">
        <v>0.1706</v>
      </c>
      <c r="BU514" s="12">
        <v>9.1999999999999998E-2</v>
      </c>
      <c r="BV514" s="12">
        <v>4.5999999999999999E-2</v>
      </c>
      <c r="BW514" s="12">
        <v>0.218</v>
      </c>
      <c r="BX514" s="12"/>
      <c r="BY514" s="12">
        <v>0.38300000000000001</v>
      </c>
      <c r="BZ514" s="12"/>
      <c r="CA514" s="12">
        <v>0.30099999999999999</v>
      </c>
      <c r="CB514" s="12">
        <v>0.32900000000000001</v>
      </c>
      <c r="CC514" s="12">
        <v>6.5100000000000005E-2</v>
      </c>
      <c r="CD514" s="12"/>
      <c r="CE514" s="12"/>
      <c r="CF514" s="12"/>
      <c r="CG514" s="12"/>
      <c r="CH514" s="12"/>
      <c r="CI514" s="12"/>
      <c r="CJ514" s="12"/>
      <c r="CK514" s="12"/>
      <c r="CL514" s="12"/>
      <c r="CM514" s="12"/>
      <c r="CN514" s="12"/>
      <c r="CO514" s="12"/>
      <c r="CP514" s="12"/>
      <c r="CQ514" s="12"/>
      <c r="CR514" s="12"/>
      <c r="CS514" s="12"/>
      <c r="CT514" s="12"/>
      <c r="CU514" s="12"/>
      <c r="CV514" s="12"/>
    </row>
    <row r="515" spans="1:108" s="20" customFormat="1">
      <c r="A515" s="7"/>
      <c r="B515" s="7"/>
      <c r="C515" s="7"/>
      <c r="D515" s="7"/>
      <c r="E515" s="8"/>
      <c r="F515" s="8"/>
      <c r="G515" s="8"/>
      <c r="H515" s="8"/>
      <c r="I515" s="8"/>
      <c r="J515" s="8"/>
      <c r="K515" s="8"/>
      <c r="L515" s="8"/>
      <c r="M515" s="8"/>
      <c r="N515" s="8"/>
      <c r="O515" s="8"/>
      <c r="P515" s="8"/>
      <c r="Q515" s="8"/>
      <c r="R515" s="8"/>
      <c r="S515" s="8"/>
      <c r="T515" s="8"/>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row>
    <row r="516" spans="1:108" s="35" customFormat="1">
      <c r="A516" s="7" t="s">
        <v>943</v>
      </c>
      <c r="B516" s="33" t="s">
        <v>1690</v>
      </c>
      <c r="C516" s="33"/>
      <c r="D516" s="33" t="s">
        <v>942</v>
      </c>
      <c r="E516" s="8">
        <v>44.15</v>
      </c>
      <c r="F516" s="8">
        <v>0.17</v>
      </c>
      <c r="G516" s="8">
        <v>4.37</v>
      </c>
      <c r="H516" s="8"/>
      <c r="I516" s="8"/>
      <c r="J516" s="8">
        <v>7.92</v>
      </c>
      <c r="K516" s="8"/>
      <c r="L516" s="8">
        <v>38.5</v>
      </c>
      <c r="M516" s="8">
        <v>3</v>
      </c>
      <c r="N516" s="8">
        <v>0.37</v>
      </c>
      <c r="O516" s="8">
        <v>0.02</v>
      </c>
      <c r="P516" s="8"/>
      <c r="Q516" s="8"/>
      <c r="R516" s="8">
        <f t="shared" ref="R516:R531" si="93">SUM(E516:P516)</f>
        <v>98.5</v>
      </c>
      <c r="S516" s="8">
        <f t="shared" ref="S516:S531" si="94">100*(L516/40.3)/((L516/40.3)+(J516/71.85))</f>
        <v>89.655283057210397</v>
      </c>
      <c r="T516" s="8">
        <f t="shared" ref="T516:T531" si="95">1.3504*M516/G516</f>
        <v>0.92704805491990838</v>
      </c>
      <c r="U516" s="12"/>
      <c r="V516" s="12"/>
      <c r="W516" s="12"/>
      <c r="X516" s="12"/>
      <c r="Y516" s="12"/>
      <c r="Z516" s="12"/>
      <c r="AA516" s="12"/>
      <c r="AB516" s="12"/>
      <c r="AC516" s="12"/>
      <c r="AD516" s="12">
        <v>20.5</v>
      </c>
      <c r="AE516" s="12"/>
      <c r="AF516" s="12">
        <v>2531.91</v>
      </c>
      <c r="AG516" s="12"/>
      <c r="AH516" s="12">
        <v>1964.5</v>
      </c>
      <c r="AI516" s="12"/>
      <c r="AJ516" s="12"/>
      <c r="AK516" s="12"/>
      <c r="AL516" s="12"/>
      <c r="AM516" s="12"/>
      <c r="AN516" s="12"/>
      <c r="AO516" s="12"/>
      <c r="AP516" s="12">
        <v>0.59</v>
      </c>
      <c r="AQ516" s="12">
        <v>23.6</v>
      </c>
      <c r="AR516" s="12"/>
      <c r="AS516" s="12">
        <v>8.4499999999999993</v>
      </c>
      <c r="AT516" s="12">
        <v>1.17</v>
      </c>
      <c r="AU516" s="12"/>
      <c r="AV516" s="12"/>
      <c r="AW516" s="12"/>
      <c r="AX516" s="12"/>
      <c r="AY516" s="12"/>
      <c r="AZ516" s="12"/>
      <c r="BA516" s="12"/>
      <c r="BB516" s="12"/>
      <c r="BC516" s="12"/>
      <c r="BD516" s="12"/>
      <c r="BE516" s="12"/>
      <c r="BF516" s="12"/>
      <c r="BG516" s="12">
        <v>6.9</v>
      </c>
      <c r="BH516" s="12">
        <v>0.95</v>
      </c>
      <c r="BI516" s="12">
        <v>1.8</v>
      </c>
      <c r="BJ516" s="12">
        <v>0.3</v>
      </c>
      <c r="BK516" s="12">
        <v>1.39</v>
      </c>
      <c r="BL516" s="12">
        <v>0.42</v>
      </c>
      <c r="BM516" s="12">
        <v>0.16</v>
      </c>
      <c r="BN516" s="12">
        <v>0.59</v>
      </c>
      <c r="BO516" s="12">
        <v>0.1</v>
      </c>
      <c r="BP516" s="12">
        <v>0.73</v>
      </c>
      <c r="BQ516" s="12">
        <v>0.17</v>
      </c>
      <c r="BR516" s="12">
        <v>0.5</v>
      </c>
      <c r="BS516" s="12">
        <v>7.8E-2</v>
      </c>
      <c r="BT516" s="12">
        <v>0.49</v>
      </c>
      <c r="BU516" s="12">
        <v>8.3000000000000004E-2</v>
      </c>
      <c r="BV516" s="12">
        <v>0.245</v>
      </c>
      <c r="BW516" s="12"/>
      <c r="BX516" s="12"/>
      <c r="BY516" s="12"/>
      <c r="BZ516" s="12"/>
      <c r="CA516" s="12"/>
      <c r="CB516" s="12"/>
      <c r="CC516" s="12"/>
      <c r="CD516" s="12"/>
      <c r="CE516" s="12"/>
      <c r="CF516" s="12">
        <v>0.16</v>
      </c>
      <c r="CG516" s="12"/>
      <c r="CH516" s="12">
        <v>9.0999999999999998E-2</v>
      </c>
      <c r="CI516" s="12">
        <v>2.3E-2</v>
      </c>
      <c r="CJ516" s="12"/>
      <c r="CK516" s="12"/>
      <c r="CL516" s="12"/>
      <c r="CM516" s="12"/>
      <c r="CN516" s="12"/>
      <c r="CO516" s="12"/>
      <c r="CP516" s="12"/>
      <c r="CQ516" s="12"/>
      <c r="CR516" s="12"/>
      <c r="CS516" s="12"/>
      <c r="CT516" s="12"/>
      <c r="CU516" s="12"/>
      <c r="CV516" s="12"/>
      <c r="CW516" s="34"/>
      <c r="DA516" s="34"/>
      <c r="DB516" s="34"/>
      <c r="DD516" s="34"/>
    </row>
    <row r="517" spans="1:108" s="35" customFormat="1">
      <c r="A517" s="33"/>
      <c r="B517" s="33" t="s">
        <v>1690</v>
      </c>
      <c r="C517" s="33"/>
      <c r="D517" s="33" t="s">
        <v>941</v>
      </c>
      <c r="E517" s="8">
        <v>44.95</v>
      </c>
      <c r="F517" s="8">
        <v>0.12</v>
      </c>
      <c r="G517" s="8">
        <v>3.22</v>
      </c>
      <c r="H517" s="8"/>
      <c r="I517" s="8"/>
      <c r="J517" s="8">
        <v>7.68</v>
      </c>
      <c r="K517" s="8"/>
      <c r="L517" s="8">
        <v>39.549999999999997</v>
      </c>
      <c r="M517" s="8">
        <v>3.17</v>
      </c>
      <c r="N517" s="8">
        <v>0.38</v>
      </c>
      <c r="O517" s="8">
        <v>0.01</v>
      </c>
      <c r="P517" s="8"/>
      <c r="Q517" s="8"/>
      <c r="R517" s="8">
        <f t="shared" si="93"/>
        <v>99.08</v>
      </c>
      <c r="S517" s="8">
        <f t="shared" si="94"/>
        <v>90.178128991075226</v>
      </c>
      <c r="T517" s="8">
        <f t="shared" si="95"/>
        <v>1.3294310559006211</v>
      </c>
      <c r="U517" s="12"/>
      <c r="V517" s="12"/>
      <c r="W517" s="12"/>
      <c r="X517" s="12"/>
      <c r="Y517" s="12"/>
      <c r="Z517" s="12"/>
      <c r="AA517" s="12"/>
      <c r="AB517" s="12"/>
      <c r="AC517" s="12"/>
      <c r="AD517" s="12"/>
      <c r="AE517" s="12"/>
      <c r="AF517" s="12">
        <v>2874.06</v>
      </c>
      <c r="AG517" s="12"/>
      <c r="AH517" s="12">
        <v>2200.2399999999998</v>
      </c>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34"/>
      <c r="DA517" s="34"/>
      <c r="DB517" s="34"/>
      <c r="DD517" s="34"/>
    </row>
    <row r="518" spans="1:108" s="35" customFormat="1">
      <c r="A518" s="33"/>
      <c r="B518" s="33" t="s">
        <v>1690</v>
      </c>
      <c r="C518" s="33"/>
      <c r="D518" s="33" t="s">
        <v>940</v>
      </c>
      <c r="E518" s="8">
        <v>44.25</v>
      </c>
      <c r="F518" s="8">
        <v>0.17</v>
      </c>
      <c r="G518" s="8">
        <v>4.03</v>
      </c>
      <c r="H518" s="8"/>
      <c r="I518" s="8"/>
      <c r="J518" s="8">
        <v>7.95</v>
      </c>
      <c r="K518" s="8"/>
      <c r="L518" s="8">
        <v>38.65</v>
      </c>
      <c r="M518" s="8">
        <v>3.35</v>
      </c>
      <c r="N518" s="8">
        <v>0.31</v>
      </c>
      <c r="O518" s="8">
        <v>0.04</v>
      </c>
      <c r="P518" s="8"/>
      <c r="Q518" s="8"/>
      <c r="R518" s="8">
        <f t="shared" si="93"/>
        <v>98.750000000000014</v>
      </c>
      <c r="S518" s="8">
        <f t="shared" si="94"/>
        <v>89.6562829158444</v>
      </c>
      <c r="T518" s="8">
        <f t="shared" si="95"/>
        <v>1.1225409429280395</v>
      </c>
      <c r="U518" s="12"/>
      <c r="V518" s="12"/>
      <c r="W518" s="12"/>
      <c r="X518" s="12"/>
      <c r="Y518" s="12"/>
      <c r="Z518" s="12"/>
      <c r="AA518" s="12"/>
      <c r="AB518" s="12"/>
      <c r="AC518" s="12"/>
      <c r="AD518" s="12"/>
      <c r="AE518" s="12"/>
      <c r="AF518" s="12">
        <v>2600.34</v>
      </c>
      <c r="AG518" s="12"/>
      <c r="AH518" s="12">
        <v>1885.92</v>
      </c>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34"/>
      <c r="DA518" s="34"/>
      <c r="DB518" s="34"/>
      <c r="DD518" s="34"/>
    </row>
    <row r="519" spans="1:108" s="35" customFormat="1">
      <c r="A519" s="33"/>
      <c r="B519" s="33" t="s">
        <v>1690</v>
      </c>
      <c r="C519" s="33"/>
      <c r="D519" s="33" t="s">
        <v>939</v>
      </c>
      <c r="E519" s="8">
        <v>44.7</v>
      </c>
      <c r="F519" s="8">
        <v>0.22</v>
      </c>
      <c r="G519" s="8">
        <v>5.85</v>
      </c>
      <c r="H519" s="8"/>
      <c r="I519" s="8"/>
      <c r="J519" s="8">
        <v>8.66</v>
      </c>
      <c r="K519" s="8"/>
      <c r="L519" s="8">
        <v>35.4</v>
      </c>
      <c r="M519" s="8">
        <v>3.65</v>
      </c>
      <c r="N519" s="8">
        <v>0.35</v>
      </c>
      <c r="O519" s="8">
        <v>0.04</v>
      </c>
      <c r="P519" s="8"/>
      <c r="Q519" s="8"/>
      <c r="R519" s="8">
        <f t="shared" si="93"/>
        <v>98.870000000000019</v>
      </c>
      <c r="S519" s="8">
        <f t="shared" si="94"/>
        <v>87.934331966113604</v>
      </c>
      <c r="T519" s="8">
        <f t="shared" si="95"/>
        <v>0.84255726495726502</v>
      </c>
      <c r="U519" s="12"/>
      <c r="V519" s="12"/>
      <c r="W519" s="12"/>
      <c r="X519" s="12"/>
      <c r="Y519" s="12"/>
      <c r="Z519" s="12"/>
      <c r="AA519" s="12"/>
      <c r="AB519" s="12"/>
      <c r="AC519" s="12"/>
      <c r="AD519" s="12"/>
      <c r="AE519" s="12"/>
      <c r="AF519" s="12">
        <v>2121.33</v>
      </c>
      <c r="AG519" s="12"/>
      <c r="AH519" s="12">
        <v>1728.76</v>
      </c>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34"/>
      <c r="DA519" s="34"/>
      <c r="DB519" s="34"/>
      <c r="DD519" s="34"/>
    </row>
    <row r="520" spans="1:108" s="35" customFormat="1">
      <c r="A520" s="33"/>
      <c r="B520" s="33" t="s">
        <v>1690</v>
      </c>
      <c r="C520" s="33"/>
      <c r="D520" s="33" t="s">
        <v>937</v>
      </c>
      <c r="E520" s="8">
        <v>43.95</v>
      </c>
      <c r="F520" s="8">
        <v>0.16</v>
      </c>
      <c r="G520" s="8">
        <v>3.95</v>
      </c>
      <c r="H520" s="8"/>
      <c r="I520" s="8"/>
      <c r="J520" s="8">
        <v>7.86</v>
      </c>
      <c r="K520" s="8"/>
      <c r="L520" s="8">
        <v>39.1</v>
      </c>
      <c r="M520" s="8">
        <v>3</v>
      </c>
      <c r="N520" s="8">
        <v>0.33</v>
      </c>
      <c r="O520" s="8">
        <v>0.04</v>
      </c>
      <c r="P520" s="8"/>
      <c r="Q520" s="8"/>
      <c r="R520" s="8">
        <f t="shared" si="93"/>
        <v>98.390000000000015</v>
      </c>
      <c r="S520" s="8">
        <f t="shared" si="94"/>
        <v>89.867288017343043</v>
      </c>
      <c r="T520" s="8">
        <f t="shared" si="95"/>
        <v>1.0256202531645568</v>
      </c>
      <c r="U520" s="12"/>
      <c r="V520" s="12"/>
      <c r="W520" s="12"/>
      <c r="X520" s="12"/>
      <c r="Y520" s="12"/>
      <c r="Z520" s="12"/>
      <c r="AA520" s="12"/>
      <c r="AB520" s="12"/>
      <c r="AC520" s="12"/>
      <c r="AD520" s="12"/>
      <c r="AE520" s="12"/>
      <c r="AF520" s="12">
        <v>2531.91</v>
      </c>
      <c r="AG520" s="12"/>
      <c r="AH520" s="12">
        <v>1885.92</v>
      </c>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34"/>
      <c r="DA520" s="34"/>
      <c r="DB520" s="34"/>
      <c r="DD520" s="34"/>
    </row>
    <row r="521" spans="1:108" s="35" customFormat="1">
      <c r="A521" s="33"/>
      <c r="B521" s="33" t="s">
        <v>1690</v>
      </c>
      <c r="C521" s="33"/>
      <c r="D521" s="33" t="s">
        <v>936</v>
      </c>
      <c r="E521" s="8">
        <v>43.95</v>
      </c>
      <c r="F521" s="8">
        <v>0.15</v>
      </c>
      <c r="G521" s="8">
        <v>3.88</v>
      </c>
      <c r="H521" s="8"/>
      <c r="I521" s="8"/>
      <c r="J521" s="8">
        <v>8.3000000000000007</v>
      </c>
      <c r="K521" s="8"/>
      <c r="L521" s="8">
        <v>38.950000000000003</v>
      </c>
      <c r="M521" s="8">
        <v>3.04</v>
      </c>
      <c r="N521" s="8">
        <v>0.3</v>
      </c>
      <c r="O521" s="8">
        <v>0.03</v>
      </c>
      <c r="P521" s="8"/>
      <c r="Q521" s="8"/>
      <c r="R521" s="8">
        <f t="shared" si="93"/>
        <v>98.600000000000009</v>
      </c>
      <c r="S521" s="8">
        <f t="shared" si="94"/>
        <v>89.323813315948755</v>
      </c>
      <c r="T521" s="8">
        <f t="shared" si="95"/>
        <v>1.0580453608247424</v>
      </c>
      <c r="U521" s="12"/>
      <c r="V521" s="12"/>
      <c r="W521" s="12"/>
      <c r="X521" s="12"/>
      <c r="Y521" s="12"/>
      <c r="Z521" s="12"/>
      <c r="AA521" s="12"/>
      <c r="AB521" s="12"/>
      <c r="AC521" s="12"/>
      <c r="AD521" s="12"/>
      <c r="AE521" s="12"/>
      <c r="AF521" s="12">
        <v>2600.34</v>
      </c>
      <c r="AG521" s="12"/>
      <c r="AH521" s="12">
        <v>1885.92</v>
      </c>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34"/>
      <c r="DA521" s="34"/>
      <c r="DB521" s="34"/>
      <c r="DD521" s="34"/>
    </row>
    <row r="522" spans="1:108" s="35" customFormat="1">
      <c r="A522" s="33"/>
      <c r="B522" s="33" t="s">
        <v>1690</v>
      </c>
      <c r="C522" s="33"/>
      <c r="D522" s="33" t="s">
        <v>935</v>
      </c>
      <c r="E522" s="8">
        <v>44.55</v>
      </c>
      <c r="F522" s="8">
        <v>0.18</v>
      </c>
      <c r="G522" s="8">
        <v>4.82</v>
      </c>
      <c r="H522" s="8"/>
      <c r="I522" s="8"/>
      <c r="J522" s="8">
        <v>7.8</v>
      </c>
      <c r="K522" s="8"/>
      <c r="L522" s="8">
        <v>37.4</v>
      </c>
      <c r="M522" s="8">
        <v>3.7</v>
      </c>
      <c r="N522" s="8">
        <v>0.33</v>
      </c>
      <c r="O522" s="8">
        <v>4.3607244000000003E-2</v>
      </c>
      <c r="P522" s="8"/>
      <c r="Q522" s="8"/>
      <c r="R522" s="8">
        <f t="shared" si="93"/>
        <v>98.823607244000002</v>
      </c>
      <c r="S522" s="8">
        <f t="shared" si="94"/>
        <v>89.527341056061417</v>
      </c>
      <c r="T522" s="8">
        <f t="shared" si="95"/>
        <v>1.0366141078838174</v>
      </c>
      <c r="U522" s="12"/>
      <c r="V522" s="12"/>
      <c r="W522" s="12"/>
      <c r="X522" s="12"/>
      <c r="Y522" s="12"/>
      <c r="Z522" s="12"/>
      <c r="AA522" s="12"/>
      <c r="AB522" s="12"/>
      <c r="AC522" s="12"/>
      <c r="AD522" s="12">
        <v>21.4</v>
      </c>
      <c r="AE522" s="12"/>
      <c r="AF522" s="12">
        <v>2531.91</v>
      </c>
      <c r="AG522" s="12"/>
      <c r="AH522" s="12">
        <v>1728.76</v>
      </c>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v>1.48</v>
      </c>
      <c r="BI522" s="12">
        <v>2.62</v>
      </c>
      <c r="BJ522" s="12"/>
      <c r="BK522" s="12">
        <v>1.35</v>
      </c>
      <c r="BL522" s="12">
        <v>0.52700000000000002</v>
      </c>
      <c r="BM522" s="12">
        <v>0.17399999999999999</v>
      </c>
      <c r="BN522" s="12"/>
      <c r="BO522" s="12">
        <v>0.13</v>
      </c>
      <c r="BP522" s="12">
        <v>0.93</v>
      </c>
      <c r="BQ522" s="12">
        <v>0.21</v>
      </c>
      <c r="BR522" s="12"/>
      <c r="BS522" s="12"/>
      <c r="BT522" s="12">
        <v>0.63200000000000001</v>
      </c>
      <c r="BU522" s="12">
        <v>9.7000000000000003E-2</v>
      </c>
      <c r="BV522" s="12">
        <v>0.33</v>
      </c>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Z522" s="34"/>
      <c r="DA522" s="34"/>
      <c r="DC522" s="34"/>
    </row>
    <row r="523" spans="1:108" s="35" customFormat="1">
      <c r="A523" s="33"/>
      <c r="B523" s="33" t="s">
        <v>1690</v>
      </c>
      <c r="C523" s="33"/>
      <c r="D523" s="33" t="s">
        <v>934</v>
      </c>
      <c r="E523" s="8">
        <v>45.1</v>
      </c>
      <c r="F523" s="8">
        <v>0.13</v>
      </c>
      <c r="G523" s="8">
        <v>3.27</v>
      </c>
      <c r="H523" s="8"/>
      <c r="I523" s="8"/>
      <c r="J523" s="8">
        <v>7.69</v>
      </c>
      <c r="K523" s="8"/>
      <c r="L523" s="8">
        <v>39.200000000000003</v>
      </c>
      <c r="M523" s="8">
        <v>3.45</v>
      </c>
      <c r="N523" s="8">
        <v>0.37</v>
      </c>
      <c r="O523" s="8">
        <v>0.03</v>
      </c>
      <c r="P523" s="8"/>
      <c r="Q523" s="8"/>
      <c r="R523" s="8">
        <f t="shared" si="93"/>
        <v>99.240000000000023</v>
      </c>
      <c r="S523" s="8">
        <f t="shared" si="94"/>
        <v>90.087502442884471</v>
      </c>
      <c r="T523" s="8">
        <f t="shared" si="95"/>
        <v>1.4247339449541288</v>
      </c>
      <c r="U523" s="12"/>
      <c r="V523" s="12"/>
      <c r="W523" s="12"/>
      <c r="X523" s="12"/>
      <c r="Y523" s="12"/>
      <c r="Z523" s="12"/>
      <c r="AA523" s="12"/>
      <c r="AB523" s="12"/>
      <c r="AC523" s="12"/>
      <c r="AD523" s="12"/>
      <c r="AE523" s="12"/>
      <c r="AF523" s="12">
        <v>2600.34</v>
      </c>
      <c r="AG523" s="12"/>
      <c r="AH523" s="12">
        <v>1885.92</v>
      </c>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Z523" s="34"/>
      <c r="DA523" s="34"/>
      <c r="DC523" s="34"/>
    </row>
    <row r="524" spans="1:108" s="35" customFormat="1">
      <c r="A524" s="33"/>
      <c r="B524" s="33" t="s">
        <v>1690</v>
      </c>
      <c r="C524" s="33"/>
      <c r="D524" s="33" t="s">
        <v>933</v>
      </c>
      <c r="E524" s="8">
        <v>44.6</v>
      </c>
      <c r="F524" s="8">
        <v>0.16</v>
      </c>
      <c r="G524" s="8">
        <v>4.0999999999999996</v>
      </c>
      <c r="H524" s="8"/>
      <c r="I524" s="8"/>
      <c r="J524" s="8">
        <v>7.9</v>
      </c>
      <c r="K524" s="8"/>
      <c r="L524" s="8">
        <v>38.700000000000003</v>
      </c>
      <c r="M524" s="8">
        <v>3.42</v>
      </c>
      <c r="N524" s="8">
        <v>0.36</v>
      </c>
      <c r="O524" s="8">
        <v>1.566006E-2</v>
      </c>
      <c r="P524" s="8"/>
      <c r="Q524" s="8"/>
      <c r="R524" s="8">
        <f t="shared" si="93"/>
        <v>99.255660060000011</v>
      </c>
      <c r="S524" s="8">
        <f t="shared" si="94"/>
        <v>89.726569999983852</v>
      </c>
      <c r="T524" s="8">
        <f t="shared" si="95"/>
        <v>1.1264312195121953</v>
      </c>
      <c r="U524" s="12"/>
      <c r="V524" s="12"/>
      <c r="W524" s="12"/>
      <c r="X524" s="12"/>
      <c r="Y524" s="12"/>
      <c r="Z524" s="12"/>
      <c r="AA524" s="12"/>
      <c r="AB524" s="12"/>
      <c r="AC524" s="12"/>
      <c r="AD524" s="12">
        <v>15.2</v>
      </c>
      <c r="AE524" s="12"/>
      <c r="AF524" s="12">
        <v>2668.77</v>
      </c>
      <c r="AG524" s="12"/>
      <c r="AH524" s="12">
        <v>1885.92</v>
      </c>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v>0.53</v>
      </c>
      <c r="BI524" s="12">
        <v>1.39</v>
      </c>
      <c r="BJ524" s="12"/>
      <c r="BK524" s="12">
        <v>0.96</v>
      </c>
      <c r="BL524" s="12">
        <v>0.33</v>
      </c>
      <c r="BM524" s="12">
        <v>0.12</v>
      </c>
      <c r="BN524" s="12"/>
      <c r="BO524" s="12">
        <v>8.5999999999999993E-2</v>
      </c>
      <c r="BP524" s="12">
        <v>0.55000000000000004</v>
      </c>
      <c r="BQ524" s="12">
        <v>0.12</v>
      </c>
      <c r="BR524" s="12"/>
      <c r="BS524" s="12"/>
      <c r="BT524" s="12">
        <v>0.38</v>
      </c>
      <c r="BU524" s="12">
        <v>5.8000000000000003E-2</v>
      </c>
      <c r="BV524" s="12">
        <v>0.23</v>
      </c>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Z524" s="34"/>
      <c r="DA524" s="34"/>
      <c r="DC524" s="34"/>
    </row>
    <row r="525" spans="1:108" s="35" customFormat="1">
      <c r="A525" s="33"/>
      <c r="B525" s="33" t="s">
        <v>1690</v>
      </c>
      <c r="C525" s="33"/>
      <c r="D525" s="33" t="s">
        <v>932</v>
      </c>
      <c r="E525" s="8">
        <v>44.45</v>
      </c>
      <c r="F525" s="8">
        <v>0.12</v>
      </c>
      <c r="G525" s="8">
        <v>3.41</v>
      </c>
      <c r="H525" s="8"/>
      <c r="I525" s="8"/>
      <c r="J525" s="8">
        <v>7.92</v>
      </c>
      <c r="K525" s="8"/>
      <c r="L525" s="8">
        <v>39.15</v>
      </c>
      <c r="M525" s="8">
        <v>2.83</v>
      </c>
      <c r="N525" s="8">
        <v>0.24</v>
      </c>
      <c r="O525" s="8">
        <v>1.0118808000000002E-2</v>
      </c>
      <c r="P525" s="8"/>
      <c r="Q525" s="8"/>
      <c r="R525" s="8">
        <f t="shared" si="93"/>
        <v>98.130118808000006</v>
      </c>
      <c r="S525" s="8">
        <f t="shared" si="94"/>
        <v>89.80953215626495</v>
      </c>
      <c r="T525" s="8">
        <f t="shared" si="95"/>
        <v>1.1207131964809385</v>
      </c>
      <c r="U525" s="12"/>
      <c r="V525" s="12"/>
      <c r="W525" s="12"/>
      <c r="X525" s="12"/>
      <c r="Y525" s="12"/>
      <c r="Z525" s="12"/>
      <c r="AA525" s="12"/>
      <c r="AB525" s="12"/>
      <c r="AC525" s="12"/>
      <c r="AD525" s="12">
        <v>13.5</v>
      </c>
      <c r="AE525" s="12"/>
      <c r="AF525" s="12">
        <v>2326.62</v>
      </c>
      <c r="AG525" s="12"/>
      <c r="AH525" s="12">
        <v>1964.5</v>
      </c>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v>0.34</v>
      </c>
      <c r="BI525" s="12">
        <v>1</v>
      </c>
      <c r="BJ525" s="12"/>
      <c r="BK525" s="12">
        <v>0.82</v>
      </c>
      <c r="BL525" s="12">
        <v>0.26800000000000002</v>
      </c>
      <c r="BM525" s="12">
        <v>9.7000000000000003E-2</v>
      </c>
      <c r="BN525" s="12"/>
      <c r="BO525" s="12">
        <v>7.2999999999999995E-2</v>
      </c>
      <c r="BP525" s="12">
        <v>0.51</v>
      </c>
      <c r="BQ525" s="12">
        <v>0.11</v>
      </c>
      <c r="BR525" s="12"/>
      <c r="BS525" s="12"/>
      <c r="BT525" s="12">
        <v>0.34</v>
      </c>
      <c r="BU525" s="12">
        <v>5.0999999999999997E-2</v>
      </c>
      <c r="BV525" s="12">
        <v>0.19</v>
      </c>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Z525" s="34"/>
      <c r="DA525" s="34"/>
      <c r="DC525" s="34"/>
    </row>
    <row r="526" spans="1:108" s="35" customFormat="1">
      <c r="A526" s="33"/>
      <c r="B526" s="33" t="s">
        <v>1690</v>
      </c>
      <c r="C526" s="33"/>
      <c r="D526" s="33" t="s">
        <v>931</v>
      </c>
      <c r="E526" s="8">
        <v>44.45</v>
      </c>
      <c r="F526" s="8">
        <v>0.11</v>
      </c>
      <c r="G526" s="8">
        <v>4</v>
      </c>
      <c r="H526" s="8"/>
      <c r="I526" s="8"/>
      <c r="J526" s="8">
        <v>7.87</v>
      </c>
      <c r="K526" s="8"/>
      <c r="L526" s="8">
        <v>39.450000000000003</v>
      </c>
      <c r="M526" s="8">
        <v>3.06</v>
      </c>
      <c r="N526" s="8">
        <v>0.26</v>
      </c>
      <c r="O526" s="8">
        <v>1.2648510000000002E-2</v>
      </c>
      <c r="P526" s="8"/>
      <c r="Q526" s="8"/>
      <c r="R526" s="8">
        <f t="shared" si="93"/>
        <v>99.212648510000008</v>
      </c>
      <c r="S526" s="8">
        <f t="shared" si="94"/>
        <v>89.936647339713389</v>
      </c>
      <c r="T526" s="8">
        <f t="shared" si="95"/>
        <v>1.033056</v>
      </c>
      <c r="U526" s="12"/>
      <c r="V526" s="12"/>
      <c r="W526" s="12"/>
      <c r="X526" s="12"/>
      <c r="Y526" s="12"/>
      <c r="Z526" s="12"/>
      <c r="AA526" s="12"/>
      <c r="AB526" s="12"/>
      <c r="AC526" s="12"/>
      <c r="AD526" s="12">
        <v>14.8</v>
      </c>
      <c r="AE526" s="12"/>
      <c r="AF526" s="12">
        <v>2600.34</v>
      </c>
      <c r="AG526" s="12"/>
      <c r="AH526" s="12">
        <v>1650.18</v>
      </c>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v>0.62</v>
      </c>
      <c r="BI526" s="12">
        <v>1.74</v>
      </c>
      <c r="BJ526" s="12"/>
      <c r="BK526" s="12">
        <v>1.06</v>
      </c>
      <c r="BL526" s="12">
        <v>0.3</v>
      </c>
      <c r="BM526" s="12">
        <v>0.11</v>
      </c>
      <c r="BN526" s="12"/>
      <c r="BO526" s="12">
        <v>8.3000000000000004E-2</v>
      </c>
      <c r="BP526" s="12">
        <v>0.62</v>
      </c>
      <c r="BQ526" s="12">
        <v>0.14399999999999999</v>
      </c>
      <c r="BR526" s="12"/>
      <c r="BS526" s="12"/>
      <c r="BT526" s="12">
        <v>0.54400000000000004</v>
      </c>
      <c r="BU526" s="12">
        <v>8.7999999999999995E-2</v>
      </c>
      <c r="BV526" s="12">
        <v>0.17</v>
      </c>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Z526" s="34"/>
      <c r="DA526" s="34"/>
      <c r="DC526" s="34"/>
    </row>
    <row r="527" spans="1:108" s="35" customFormat="1">
      <c r="A527" s="33"/>
      <c r="B527" s="33" t="s">
        <v>1690</v>
      </c>
      <c r="C527" s="33"/>
      <c r="D527" s="33" t="s">
        <v>930</v>
      </c>
      <c r="E527" s="8">
        <v>45</v>
      </c>
      <c r="F527" s="8">
        <v>0.14000000000000001</v>
      </c>
      <c r="G527" s="8">
        <v>2.76</v>
      </c>
      <c r="H527" s="8"/>
      <c r="I527" s="8"/>
      <c r="J527" s="8">
        <v>8.16</v>
      </c>
      <c r="K527" s="8"/>
      <c r="L527" s="8">
        <v>38.450000000000003</v>
      </c>
      <c r="M527" s="8">
        <v>3.17</v>
      </c>
      <c r="N527" s="8">
        <v>0.28999999999999998</v>
      </c>
      <c r="O527" s="8">
        <v>0.03</v>
      </c>
      <c r="P527" s="8"/>
      <c r="Q527" s="8"/>
      <c r="R527" s="8">
        <f t="shared" si="93"/>
        <v>98.000000000000014</v>
      </c>
      <c r="S527" s="8">
        <f t="shared" si="94"/>
        <v>89.362766480331999</v>
      </c>
      <c r="T527" s="8">
        <f t="shared" si="95"/>
        <v>1.5510028985507247</v>
      </c>
      <c r="U527" s="12"/>
      <c r="V527" s="12"/>
      <c r="W527" s="12"/>
      <c r="X527" s="12"/>
      <c r="Y527" s="12"/>
      <c r="Z527" s="12"/>
      <c r="AA527" s="12"/>
      <c r="AB527" s="12"/>
      <c r="AC527" s="12"/>
      <c r="AD527" s="12"/>
      <c r="AE527" s="12"/>
      <c r="AF527" s="12">
        <v>2668.77</v>
      </c>
      <c r="AG527" s="12"/>
      <c r="AH527" s="12">
        <v>2200.2399999999998</v>
      </c>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Z527" s="34"/>
      <c r="DA527" s="34"/>
      <c r="DC527" s="34"/>
    </row>
    <row r="528" spans="1:108" s="35" customFormat="1">
      <c r="A528" s="33"/>
      <c r="B528" s="33" t="s">
        <v>1690</v>
      </c>
      <c r="C528" s="33"/>
      <c r="D528" s="33" t="s">
        <v>929</v>
      </c>
      <c r="E528" s="8">
        <v>43.8</v>
      </c>
      <c r="F528" s="8">
        <v>0.17</v>
      </c>
      <c r="G528" s="8">
        <v>3.16</v>
      </c>
      <c r="H528" s="8"/>
      <c r="I528" s="8"/>
      <c r="J528" s="8">
        <v>8.8000000000000007</v>
      </c>
      <c r="K528" s="8"/>
      <c r="L528" s="8">
        <v>40.270000000000003</v>
      </c>
      <c r="M528" s="8">
        <v>2.67</v>
      </c>
      <c r="N528" s="8">
        <v>0.28999999999999998</v>
      </c>
      <c r="O528" s="8">
        <v>0.02</v>
      </c>
      <c r="P528" s="8"/>
      <c r="Q528" s="8"/>
      <c r="R528" s="8">
        <f t="shared" si="93"/>
        <v>99.179999999999993</v>
      </c>
      <c r="S528" s="8">
        <f t="shared" si="94"/>
        <v>89.081413572710545</v>
      </c>
      <c r="T528" s="8">
        <f t="shared" si="95"/>
        <v>1.1410025316455696</v>
      </c>
      <c r="U528" s="12"/>
      <c r="V528" s="12"/>
      <c r="W528" s="12"/>
      <c r="X528" s="12"/>
      <c r="Y528" s="12"/>
      <c r="Z528" s="12"/>
      <c r="AA528" s="12"/>
      <c r="AB528" s="12"/>
      <c r="AC528" s="12"/>
      <c r="AD528" s="12"/>
      <c r="AE528" s="12"/>
      <c r="AF528" s="12">
        <v>2463.48</v>
      </c>
      <c r="AG528" s="12"/>
      <c r="AH528" s="12">
        <v>2357.4</v>
      </c>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Z528" s="34"/>
      <c r="DA528" s="34"/>
      <c r="DC528" s="34"/>
    </row>
    <row r="529" spans="1:108" s="35" customFormat="1">
      <c r="A529" s="33"/>
      <c r="B529" s="33" t="s">
        <v>1690</v>
      </c>
      <c r="C529" s="33"/>
      <c r="D529" s="33" t="s">
        <v>928</v>
      </c>
      <c r="E529" s="8">
        <v>44.2</v>
      </c>
      <c r="F529" s="8">
        <v>0.1</v>
      </c>
      <c r="G529" s="8">
        <v>2.84</v>
      </c>
      <c r="H529" s="8"/>
      <c r="I529" s="8"/>
      <c r="J529" s="8">
        <v>7.91</v>
      </c>
      <c r="K529" s="8"/>
      <c r="L529" s="8">
        <v>41.8</v>
      </c>
      <c r="M529" s="8">
        <v>2.35</v>
      </c>
      <c r="N529" s="8">
        <v>0.2</v>
      </c>
      <c r="O529" s="8">
        <v>2.9754114000000002E-2</v>
      </c>
      <c r="P529" s="8"/>
      <c r="Q529" s="8"/>
      <c r="R529" s="8">
        <f t="shared" si="93"/>
        <v>99.429754113999991</v>
      </c>
      <c r="S529" s="8">
        <f t="shared" si="94"/>
        <v>90.404481739428306</v>
      </c>
      <c r="T529" s="8">
        <f t="shared" si="95"/>
        <v>1.1174084507042255</v>
      </c>
      <c r="U529" s="12"/>
      <c r="V529" s="12"/>
      <c r="W529" s="12"/>
      <c r="X529" s="12"/>
      <c r="Y529" s="12"/>
      <c r="Z529" s="12"/>
      <c r="AA529" s="12"/>
      <c r="AB529" s="12"/>
      <c r="AC529" s="12"/>
      <c r="AD529" s="12">
        <v>11.3</v>
      </c>
      <c r="AE529" s="12"/>
      <c r="AF529" s="12">
        <v>2805.63</v>
      </c>
      <c r="AG529" s="12"/>
      <c r="AH529" s="12">
        <v>2435.98</v>
      </c>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v>0.71299999999999997</v>
      </c>
      <c r="BI529" s="12">
        <v>1.38</v>
      </c>
      <c r="BJ529" s="12"/>
      <c r="BK529" s="12">
        <v>0.66</v>
      </c>
      <c r="BL529" s="12">
        <v>0.20100000000000001</v>
      </c>
      <c r="BM529" s="12">
        <v>7.0999999999999994E-2</v>
      </c>
      <c r="BN529" s="12"/>
      <c r="BO529" s="12">
        <v>3.6999999999999998E-2</v>
      </c>
      <c r="BP529" s="12">
        <v>0.28000000000000003</v>
      </c>
      <c r="BQ529" s="12">
        <v>5.8999999999999997E-2</v>
      </c>
      <c r="BR529" s="12"/>
      <c r="BS529" s="12"/>
      <c r="BT529" s="12">
        <v>0.17100000000000001</v>
      </c>
      <c r="BU529" s="12">
        <v>2.7E-2</v>
      </c>
      <c r="BV529" s="12">
        <v>0.13</v>
      </c>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Z529" s="34"/>
      <c r="DA529" s="34"/>
      <c r="DC529" s="34"/>
    </row>
    <row r="530" spans="1:108" s="35" customFormat="1">
      <c r="A530" s="33"/>
      <c r="B530" s="33" t="s">
        <v>1690</v>
      </c>
      <c r="C530" s="33"/>
      <c r="D530" s="33" t="s">
        <v>924</v>
      </c>
      <c r="E530" s="8">
        <v>43.5</v>
      </c>
      <c r="F530" s="8">
        <v>0.15</v>
      </c>
      <c r="G530" s="8">
        <v>3.05</v>
      </c>
      <c r="H530" s="8"/>
      <c r="I530" s="8"/>
      <c r="J530" s="8">
        <v>8.49</v>
      </c>
      <c r="K530" s="8"/>
      <c r="L530" s="8">
        <v>41.2</v>
      </c>
      <c r="M530" s="8">
        <v>2.93</v>
      </c>
      <c r="N530" s="8">
        <v>0.27</v>
      </c>
      <c r="O530" s="8">
        <v>0.02</v>
      </c>
      <c r="P530" s="8"/>
      <c r="Q530" s="8"/>
      <c r="R530" s="8">
        <f t="shared" si="93"/>
        <v>99.61</v>
      </c>
      <c r="S530" s="8">
        <f t="shared" si="94"/>
        <v>89.639340509398266</v>
      </c>
      <c r="T530" s="8">
        <f t="shared" si="95"/>
        <v>1.2972695081967214</v>
      </c>
      <c r="U530" s="12"/>
      <c r="V530" s="12"/>
      <c r="W530" s="12"/>
      <c r="X530" s="12"/>
      <c r="Y530" s="12"/>
      <c r="Z530" s="12"/>
      <c r="AA530" s="12"/>
      <c r="AB530" s="12"/>
      <c r="AC530" s="12"/>
      <c r="AD530" s="12"/>
      <c r="AE530" s="12"/>
      <c r="AF530" s="12">
        <v>2531.91</v>
      </c>
      <c r="AG530" s="12"/>
      <c r="AH530" s="12">
        <v>2278.8200000000002</v>
      </c>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34"/>
      <c r="DA530" s="34"/>
      <c r="DB530" s="34"/>
      <c r="DD530" s="34"/>
    </row>
    <row r="531" spans="1:108" s="35" customFormat="1">
      <c r="A531" s="33"/>
      <c r="B531" s="33" t="s">
        <v>1690</v>
      </c>
      <c r="C531" s="33"/>
      <c r="D531" s="33" t="s">
        <v>922</v>
      </c>
      <c r="E531" s="8">
        <v>42.7</v>
      </c>
      <c r="F531" s="8">
        <v>0.12</v>
      </c>
      <c r="G531" s="8">
        <v>5.32</v>
      </c>
      <c r="H531" s="8"/>
      <c r="I531" s="8"/>
      <c r="J531" s="8">
        <v>8.7899999999999991</v>
      </c>
      <c r="K531" s="8"/>
      <c r="L531" s="8">
        <v>40.9</v>
      </c>
      <c r="M531" s="8">
        <v>1.7</v>
      </c>
      <c r="N531" s="8">
        <v>0.11</v>
      </c>
      <c r="O531" s="8">
        <v>0.02</v>
      </c>
      <c r="P531" s="8"/>
      <c r="Q531" s="8"/>
      <c r="R531" s="8">
        <f t="shared" si="93"/>
        <v>99.66</v>
      </c>
      <c r="S531" s="8">
        <f t="shared" si="94"/>
        <v>89.242406849642066</v>
      </c>
      <c r="T531" s="8">
        <f t="shared" si="95"/>
        <v>0.43151879699248119</v>
      </c>
      <c r="U531" s="12"/>
      <c r="V531" s="12"/>
      <c r="W531" s="12"/>
      <c r="X531" s="12"/>
      <c r="Y531" s="12"/>
      <c r="Z531" s="12"/>
      <c r="AA531" s="12"/>
      <c r="AB531" s="12"/>
      <c r="AC531" s="12"/>
      <c r="AD531" s="12"/>
      <c r="AE531" s="12"/>
      <c r="AF531" s="12">
        <v>2395.0500000000002</v>
      </c>
      <c r="AG531" s="12"/>
      <c r="AH531" s="12">
        <v>1885.92</v>
      </c>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34"/>
      <c r="DA531" s="34"/>
      <c r="DB531" s="34"/>
      <c r="DD531" s="34"/>
    </row>
    <row r="532" spans="1:108" s="35" customFormat="1">
      <c r="A532" s="33"/>
      <c r="B532" s="33"/>
      <c r="C532" s="33"/>
      <c r="D532" s="33"/>
      <c r="E532" s="8"/>
      <c r="F532" s="8"/>
      <c r="G532" s="8"/>
      <c r="H532" s="8"/>
      <c r="I532" s="8"/>
      <c r="J532" s="8"/>
      <c r="K532" s="8"/>
      <c r="L532" s="8"/>
      <c r="M532" s="8"/>
      <c r="N532" s="8"/>
      <c r="O532" s="8"/>
      <c r="P532" s="8"/>
      <c r="Q532" s="8"/>
      <c r="R532" s="8"/>
      <c r="S532" s="8"/>
      <c r="T532" s="8"/>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34"/>
      <c r="DA532" s="34"/>
      <c r="DB532" s="34"/>
      <c r="DD532" s="34"/>
    </row>
    <row r="533" spans="1:108" s="35" customFormat="1">
      <c r="A533" s="33" t="s">
        <v>1689</v>
      </c>
      <c r="B533" s="33" t="s">
        <v>1683</v>
      </c>
      <c r="C533" s="33"/>
      <c r="D533" s="33" t="s">
        <v>1688</v>
      </c>
      <c r="E533" s="8">
        <v>45.3</v>
      </c>
      <c r="F533" s="8">
        <v>0.17</v>
      </c>
      <c r="G533" s="8">
        <v>4</v>
      </c>
      <c r="H533" s="8"/>
      <c r="I533" s="8">
        <v>8.6</v>
      </c>
      <c r="J533" s="8">
        <v>8.6</v>
      </c>
      <c r="K533" s="8">
        <v>0.14000000000000001</v>
      </c>
      <c r="L533" s="8">
        <v>37.700000000000003</v>
      </c>
      <c r="M533" s="8">
        <v>3</v>
      </c>
      <c r="N533" s="8">
        <v>0.27</v>
      </c>
      <c r="O533" s="8"/>
      <c r="P533" s="8"/>
      <c r="Q533" s="8"/>
      <c r="R533" s="8">
        <v>99.18</v>
      </c>
      <c r="S533" s="8">
        <f t="shared" ref="S533:S539" si="96">100*(L533/40.3)/((L533/40.3)+(J533/71.85))</f>
        <v>88.656525901499833</v>
      </c>
      <c r="T533" s="8">
        <f t="shared" ref="T533:T539" si="97">1.3504*M533/G533</f>
        <v>1.0127999999999999</v>
      </c>
      <c r="U533" s="12"/>
      <c r="V533" s="12"/>
      <c r="W533" s="12"/>
      <c r="X533" s="12"/>
      <c r="Y533" s="12"/>
      <c r="Z533" s="12"/>
      <c r="AA533" s="12"/>
      <c r="AB533" s="12"/>
      <c r="AC533" s="12"/>
      <c r="AD533" s="12"/>
      <c r="AE533" s="12"/>
      <c r="AF533" s="12">
        <v>5660.6940000000004</v>
      </c>
      <c r="AG533" s="12"/>
      <c r="AH533" s="12"/>
      <c r="AI533" s="12"/>
      <c r="AJ533" s="12"/>
      <c r="AK533" s="12"/>
      <c r="AL533" s="12"/>
      <c r="AM533" s="12"/>
      <c r="AN533" s="12"/>
      <c r="AO533" s="12"/>
      <c r="AP533" s="12">
        <v>0.16</v>
      </c>
      <c r="AQ533" s="12">
        <v>12.7</v>
      </c>
      <c r="AR533" s="12"/>
      <c r="AS533" s="12"/>
      <c r="AT533" s="12"/>
      <c r="AU533" s="12"/>
      <c r="AV533" s="12"/>
      <c r="AW533" s="12"/>
      <c r="AX533" s="12"/>
      <c r="AY533" s="12"/>
      <c r="AZ533" s="12"/>
      <c r="BA533" s="12"/>
      <c r="BB533" s="12"/>
      <c r="BC533" s="12"/>
      <c r="BD533" s="12"/>
      <c r="BE533" s="12"/>
      <c r="BF533" s="12"/>
      <c r="BG533" s="12"/>
      <c r="BH533" s="12"/>
      <c r="BI533" s="12"/>
      <c r="BJ533" s="12"/>
      <c r="BK533" s="12">
        <v>0.80200000000000005</v>
      </c>
      <c r="BL533" s="12">
        <v>0.252</v>
      </c>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f t="shared" ref="CT533:CT539" si="98">(L533*0.60317)/(E533*0.4672)</f>
        <v>1.0744347519580273</v>
      </c>
      <c r="CU533" s="12">
        <f t="shared" ref="CU533:CU539" si="99">100-(SUM(E533:G533,J533:P533))</f>
        <v>0.82000000000000739</v>
      </c>
      <c r="CV533" s="12"/>
    </row>
    <row r="534" spans="1:108" s="35" customFormat="1">
      <c r="A534" s="33"/>
      <c r="B534" s="33" t="s">
        <v>1683</v>
      </c>
      <c r="C534" s="33"/>
      <c r="D534" s="33" t="s">
        <v>1687</v>
      </c>
      <c r="E534" s="8">
        <v>45</v>
      </c>
      <c r="F534" s="8">
        <v>0.2</v>
      </c>
      <c r="G534" s="8">
        <v>4.0999999999999996</v>
      </c>
      <c r="H534" s="8"/>
      <c r="I534" s="8">
        <v>8.1999999999999993</v>
      </c>
      <c r="J534" s="8">
        <v>8.1999999999999993</v>
      </c>
      <c r="K534" s="8">
        <v>0.15</v>
      </c>
      <c r="L534" s="8">
        <v>37.6</v>
      </c>
      <c r="M534" s="8">
        <v>3.2</v>
      </c>
      <c r="N534" s="8">
        <v>0.31</v>
      </c>
      <c r="O534" s="8"/>
      <c r="P534" s="8"/>
      <c r="Q534" s="8"/>
      <c r="R534" s="8">
        <v>98.76</v>
      </c>
      <c r="S534" s="8">
        <f t="shared" si="96"/>
        <v>89.100995376019952</v>
      </c>
      <c r="T534" s="8">
        <f t="shared" si="97"/>
        <v>1.0539707317073173</v>
      </c>
      <c r="U534" s="12"/>
      <c r="V534" s="12"/>
      <c r="W534" s="12"/>
      <c r="X534" s="12"/>
      <c r="Y534" s="12"/>
      <c r="Z534" s="12"/>
      <c r="AA534" s="12"/>
      <c r="AB534" s="12"/>
      <c r="AC534" s="12"/>
      <c r="AD534" s="12"/>
      <c r="AE534" s="12"/>
      <c r="AF534" s="12">
        <v>4789.8180000000002</v>
      </c>
      <c r="AG534" s="12"/>
      <c r="AH534" s="12"/>
      <c r="AI534" s="12"/>
      <c r="AJ534" s="12"/>
      <c r="AK534" s="12"/>
      <c r="AL534" s="12"/>
      <c r="AM534" s="12"/>
      <c r="AN534" s="12"/>
      <c r="AO534" s="12"/>
      <c r="AP534" s="12">
        <v>0.16</v>
      </c>
      <c r="AQ534" s="12">
        <v>13.6</v>
      </c>
      <c r="AR534" s="12"/>
      <c r="AS534" s="12"/>
      <c r="AT534" s="12"/>
      <c r="AU534" s="12"/>
      <c r="AV534" s="12"/>
      <c r="AW534" s="12"/>
      <c r="AX534" s="12"/>
      <c r="AY534" s="12"/>
      <c r="AZ534" s="12"/>
      <c r="BA534" s="12"/>
      <c r="BB534" s="12"/>
      <c r="BC534" s="12"/>
      <c r="BD534" s="12"/>
      <c r="BE534" s="12"/>
      <c r="BF534" s="12"/>
      <c r="BG534" s="12"/>
      <c r="BH534" s="12"/>
      <c r="BI534" s="12"/>
      <c r="BJ534" s="12"/>
      <c r="BK534" s="12">
        <v>0.84</v>
      </c>
      <c r="BL534" s="12">
        <v>0.32400000000000001</v>
      </c>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f t="shared" si="98"/>
        <v>1.0787286910197869</v>
      </c>
      <c r="CU534" s="12">
        <f t="shared" si="99"/>
        <v>1.2399999999999949</v>
      </c>
      <c r="CV534" s="12"/>
    </row>
    <row r="535" spans="1:108" s="35" customFormat="1">
      <c r="A535" s="33"/>
      <c r="B535" s="33" t="s">
        <v>1683</v>
      </c>
      <c r="C535" s="33"/>
      <c r="D535" s="33" t="s">
        <v>1686</v>
      </c>
      <c r="E535" s="8">
        <v>45.3</v>
      </c>
      <c r="F535" s="8">
        <v>0.2</v>
      </c>
      <c r="G535" s="8">
        <v>4.5999999999999996</v>
      </c>
      <c r="H535" s="8"/>
      <c r="I535" s="8">
        <v>8.6999999999999993</v>
      </c>
      <c r="J535" s="8">
        <v>8.6999999999999993</v>
      </c>
      <c r="K535" s="8">
        <v>0.18</v>
      </c>
      <c r="L535" s="8">
        <v>36.9</v>
      </c>
      <c r="M535" s="8">
        <v>3.4</v>
      </c>
      <c r="N535" s="8">
        <v>0.28999999999999998</v>
      </c>
      <c r="O535" s="8"/>
      <c r="P535" s="8"/>
      <c r="Q535" s="8"/>
      <c r="R535" s="8">
        <v>99.57</v>
      </c>
      <c r="S535" s="8">
        <f t="shared" si="96"/>
        <v>88.320299812617122</v>
      </c>
      <c r="T535" s="8">
        <f t="shared" si="97"/>
        <v>0.99812173913043478</v>
      </c>
      <c r="U535" s="12"/>
      <c r="V535" s="12"/>
      <c r="W535" s="12"/>
      <c r="X535" s="12"/>
      <c r="Y535" s="12"/>
      <c r="Z535" s="12"/>
      <c r="AA535" s="12"/>
      <c r="AB535" s="12"/>
      <c r="AC535" s="12"/>
      <c r="AD535" s="12"/>
      <c r="AE535" s="12"/>
      <c r="AF535" s="12">
        <v>5950.9859999999999</v>
      </c>
      <c r="AG535" s="12"/>
      <c r="AH535" s="12"/>
      <c r="AI535" s="12"/>
      <c r="AJ535" s="12"/>
      <c r="AK535" s="12"/>
      <c r="AL535" s="12"/>
      <c r="AM535" s="12"/>
      <c r="AN535" s="12"/>
      <c r="AO535" s="12"/>
      <c r="AP535" s="12">
        <v>0.24</v>
      </c>
      <c r="AQ535" s="12">
        <v>13.5</v>
      </c>
      <c r="AR535" s="12"/>
      <c r="AS535" s="12"/>
      <c r="AT535" s="12"/>
      <c r="AU535" s="12"/>
      <c r="AV535" s="12"/>
      <c r="AW535" s="12"/>
      <c r="AX535" s="12"/>
      <c r="AY535" s="12"/>
      <c r="AZ535" s="12"/>
      <c r="BA535" s="12"/>
      <c r="BB535" s="12"/>
      <c r="BC535" s="12"/>
      <c r="BD535" s="12"/>
      <c r="BE535" s="12"/>
      <c r="BF535" s="12"/>
      <c r="BG535" s="12"/>
      <c r="BH535" s="12"/>
      <c r="BI535" s="12"/>
      <c r="BJ535" s="12"/>
      <c r="BK535" s="12">
        <v>1.1359999999999999</v>
      </c>
      <c r="BL535" s="12">
        <v>0.374</v>
      </c>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f t="shared" si="98"/>
        <v>1.0516350755239046</v>
      </c>
      <c r="CU535" s="12">
        <f t="shared" si="99"/>
        <v>0.42999999999999261</v>
      </c>
      <c r="CV535" s="12"/>
    </row>
    <row r="536" spans="1:108" s="35" customFormat="1">
      <c r="A536" s="33"/>
      <c r="B536" s="33" t="s">
        <v>1683</v>
      </c>
      <c r="C536" s="33"/>
      <c r="D536" s="33" t="s">
        <v>1685</v>
      </c>
      <c r="E536" s="8">
        <v>45.4</v>
      </c>
      <c r="F536" s="8">
        <v>0.25</v>
      </c>
      <c r="G536" s="8">
        <v>4.3</v>
      </c>
      <c r="H536" s="8"/>
      <c r="I536" s="8">
        <v>8.3000000000000007</v>
      </c>
      <c r="J536" s="8">
        <v>8.3000000000000007</v>
      </c>
      <c r="K536" s="8">
        <v>0.14000000000000001</v>
      </c>
      <c r="L536" s="8">
        <v>37.1</v>
      </c>
      <c r="M536" s="8">
        <v>3.3</v>
      </c>
      <c r="N536" s="8">
        <v>0.3</v>
      </c>
      <c r="O536" s="8"/>
      <c r="P536" s="8"/>
      <c r="Q536" s="8"/>
      <c r="R536" s="8">
        <v>99.09</v>
      </c>
      <c r="S536" s="8">
        <f t="shared" si="96"/>
        <v>88.850797883421521</v>
      </c>
      <c r="T536" s="8">
        <f t="shared" si="97"/>
        <v>1.0363534883720931</v>
      </c>
      <c r="U536" s="12"/>
      <c r="V536" s="12"/>
      <c r="W536" s="12"/>
      <c r="X536" s="12"/>
      <c r="Y536" s="12"/>
      <c r="Z536" s="12"/>
      <c r="AA536" s="12"/>
      <c r="AB536" s="12"/>
      <c r="AC536" s="12"/>
      <c r="AD536" s="12"/>
      <c r="AE536" s="12"/>
      <c r="AF536" s="12">
        <v>4354.38</v>
      </c>
      <c r="AG536" s="12"/>
      <c r="AH536" s="12"/>
      <c r="AI536" s="12"/>
      <c r="AJ536" s="12"/>
      <c r="AK536" s="12"/>
      <c r="AL536" s="12"/>
      <c r="AM536" s="12"/>
      <c r="AN536" s="12"/>
      <c r="AO536" s="12"/>
      <c r="AP536" s="12">
        <v>0.23</v>
      </c>
      <c r="AQ536" s="12">
        <v>14.4</v>
      </c>
      <c r="AR536" s="12"/>
      <c r="AS536" s="12"/>
      <c r="AT536" s="12"/>
      <c r="AU536" s="12"/>
      <c r="AV536" s="12"/>
      <c r="AW536" s="12"/>
      <c r="AX536" s="12"/>
      <c r="AY536" s="12"/>
      <c r="AZ536" s="12"/>
      <c r="BA536" s="12"/>
      <c r="BB536" s="12"/>
      <c r="BC536" s="12"/>
      <c r="BD536" s="12"/>
      <c r="BE536" s="12"/>
      <c r="BF536" s="12"/>
      <c r="BG536" s="12"/>
      <c r="BH536" s="12"/>
      <c r="BI536" s="12"/>
      <c r="BJ536" s="12"/>
      <c r="BK536" s="12">
        <v>0.94199999999999995</v>
      </c>
      <c r="BL536" s="12">
        <v>0.29499999999999998</v>
      </c>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f t="shared" si="98"/>
        <v>1.0550060629261964</v>
      </c>
      <c r="CU536" s="12">
        <f t="shared" si="99"/>
        <v>0.90999999999999659</v>
      </c>
      <c r="CV536" s="12"/>
    </row>
    <row r="537" spans="1:108" s="35" customFormat="1">
      <c r="A537" s="33"/>
      <c r="B537" s="33" t="s">
        <v>1683</v>
      </c>
      <c r="C537" s="33"/>
      <c r="D537" s="33" t="s">
        <v>1684</v>
      </c>
      <c r="E537" s="8">
        <v>44.9</v>
      </c>
      <c r="F537" s="8">
        <v>0.2</v>
      </c>
      <c r="G537" s="8">
        <v>3.8</v>
      </c>
      <c r="H537" s="8"/>
      <c r="I537" s="8">
        <v>7.9</v>
      </c>
      <c r="J537" s="8">
        <v>7.9</v>
      </c>
      <c r="K537" s="8">
        <v>0.12</v>
      </c>
      <c r="L537" s="8">
        <v>38.299999999999997</v>
      </c>
      <c r="M537" s="8">
        <v>2.9</v>
      </c>
      <c r="N537" s="8">
        <v>0.22</v>
      </c>
      <c r="O537" s="8"/>
      <c r="P537" s="8"/>
      <c r="Q537" s="8"/>
      <c r="R537" s="8">
        <v>98.34</v>
      </c>
      <c r="S537" s="8">
        <f t="shared" si="96"/>
        <v>89.630401680658593</v>
      </c>
      <c r="T537" s="8">
        <f t="shared" si="97"/>
        <v>1.0305684210526316</v>
      </c>
      <c r="U537" s="12"/>
      <c r="V537" s="12"/>
      <c r="W537" s="12"/>
      <c r="X537" s="12"/>
      <c r="Y537" s="12"/>
      <c r="Z537" s="12"/>
      <c r="AA537" s="12"/>
      <c r="AB537" s="12"/>
      <c r="AC537" s="12"/>
      <c r="AD537" s="12"/>
      <c r="AE537" s="12"/>
      <c r="AF537" s="12">
        <v>7112.1540000000005</v>
      </c>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f t="shared" si="98"/>
        <v>1.1012586474509565</v>
      </c>
      <c r="CU537" s="12">
        <f t="shared" si="99"/>
        <v>1.6599999999999966</v>
      </c>
      <c r="CV537" s="12"/>
    </row>
    <row r="538" spans="1:108" s="35" customFormat="1">
      <c r="A538" s="33"/>
      <c r="B538" s="33" t="s">
        <v>1683</v>
      </c>
      <c r="C538" s="33"/>
      <c r="D538" s="33" t="s">
        <v>1405</v>
      </c>
      <c r="E538" s="8">
        <v>45.6</v>
      </c>
      <c r="F538" s="8">
        <v>0.22</v>
      </c>
      <c r="G538" s="8">
        <v>3.9</v>
      </c>
      <c r="H538" s="8"/>
      <c r="I538" s="8">
        <v>8.1999999999999993</v>
      </c>
      <c r="J538" s="8">
        <v>8.1999999999999993</v>
      </c>
      <c r="K538" s="8">
        <v>0.16</v>
      </c>
      <c r="L538" s="8">
        <v>37.9</v>
      </c>
      <c r="M538" s="8">
        <v>3</v>
      </c>
      <c r="N538" s="8">
        <v>0.25</v>
      </c>
      <c r="O538" s="8"/>
      <c r="P538" s="8"/>
      <c r="Q538" s="8"/>
      <c r="R538" s="8">
        <v>99.23</v>
      </c>
      <c r="S538" s="8">
        <f t="shared" si="96"/>
        <v>89.177930786045863</v>
      </c>
      <c r="T538" s="8">
        <f t="shared" si="97"/>
        <v>1.0387692307692307</v>
      </c>
      <c r="U538" s="12"/>
      <c r="V538" s="12"/>
      <c r="W538" s="12"/>
      <c r="X538" s="12"/>
      <c r="Y538" s="12"/>
      <c r="Z538" s="12"/>
      <c r="AA538" s="12"/>
      <c r="AB538" s="12"/>
      <c r="AC538" s="12"/>
      <c r="AD538" s="12"/>
      <c r="AE538" s="12"/>
      <c r="AF538" s="12">
        <v>6096.1319999999996</v>
      </c>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f t="shared" si="98"/>
        <v>1.0730285219148039</v>
      </c>
      <c r="CU538" s="12">
        <f t="shared" si="99"/>
        <v>0.77000000000001023</v>
      </c>
      <c r="CV538" s="12"/>
    </row>
    <row r="539" spans="1:108" s="35" customFormat="1">
      <c r="A539" s="33"/>
      <c r="B539" s="33" t="s">
        <v>1683</v>
      </c>
      <c r="C539" s="33"/>
      <c r="D539" s="33" t="s">
        <v>1404</v>
      </c>
      <c r="E539" s="8">
        <v>44.8</v>
      </c>
      <c r="F539" s="8">
        <v>0.16</v>
      </c>
      <c r="G539" s="8">
        <v>3.9</v>
      </c>
      <c r="H539" s="8"/>
      <c r="I539" s="8">
        <v>8.1</v>
      </c>
      <c r="J539" s="8">
        <v>8.1</v>
      </c>
      <c r="K539" s="8">
        <v>0.14000000000000001</v>
      </c>
      <c r="L539" s="8">
        <v>37.299999999999997</v>
      </c>
      <c r="M539" s="8">
        <v>3</v>
      </c>
      <c r="N539" s="8">
        <v>0.26</v>
      </c>
      <c r="O539" s="8"/>
      <c r="P539" s="8"/>
      <c r="Q539" s="8"/>
      <c r="R539" s="8">
        <v>97.66</v>
      </c>
      <c r="S539" s="8">
        <f t="shared" si="96"/>
        <v>89.142289788403886</v>
      </c>
      <c r="T539" s="8">
        <f t="shared" si="97"/>
        <v>1.0387692307692307</v>
      </c>
      <c r="U539" s="12"/>
      <c r="V539" s="12"/>
      <c r="W539" s="12"/>
      <c r="X539" s="12"/>
      <c r="Y539" s="12"/>
      <c r="Z539" s="12"/>
      <c r="AA539" s="12"/>
      <c r="AB539" s="12"/>
      <c r="AC539" s="12"/>
      <c r="AD539" s="12"/>
      <c r="AE539" s="12"/>
      <c r="AF539" s="12">
        <v>6096.1319999999996</v>
      </c>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f t="shared" si="98"/>
        <v>1.0748991426889676</v>
      </c>
      <c r="CU539" s="12">
        <f t="shared" si="99"/>
        <v>2.3400000000000034</v>
      </c>
      <c r="CV539" s="12"/>
    </row>
    <row r="540" spans="1:108" s="35" customFormat="1">
      <c r="A540" s="33"/>
      <c r="B540" s="33"/>
      <c r="C540" s="33"/>
      <c r="D540" s="33"/>
      <c r="E540" s="8"/>
      <c r="F540" s="8"/>
      <c r="G540" s="8"/>
      <c r="H540" s="8"/>
      <c r="I540" s="8"/>
      <c r="J540" s="8"/>
      <c r="K540" s="8"/>
      <c r="L540" s="8"/>
      <c r="M540" s="8"/>
      <c r="N540" s="8"/>
      <c r="O540" s="8"/>
      <c r="P540" s="8"/>
      <c r="Q540" s="8"/>
      <c r="R540" s="8"/>
      <c r="S540" s="8"/>
      <c r="T540" s="8"/>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row>
    <row r="541" spans="1:108">
      <c r="A541" s="7" t="s">
        <v>1682</v>
      </c>
      <c r="B541" s="7" t="s">
        <v>1663</v>
      </c>
      <c r="C541" s="7" t="s">
        <v>1662</v>
      </c>
      <c r="D541" s="7" t="s">
        <v>1681</v>
      </c>
      <c r="E541" s="8">
        <v>39.24</v>
      </c>
      <c r="F541" s="8">
        <v>0.03</v>
      </c>
      <c r="G541" s="8">
        <v>0.91</v>
      </c>
      <c r="J541" s="8">
        <v>7.03</v>
      </c>
      <c r="L541" s="8">
        <v>39.75</v>
      </c>
      <c r="M541" s="8">
        <v>1.1299999999999999</v>
      </c>
      <c r="R541" s="8">
        <v>88.6</v>
      </c>
      <c r="S541" s="8">
        <f t="shared" ref="S541:S557" si="100">100*(L541/40.3)/((L541/40.3)+(J541/71.85))</f>
        <v>90.975542202811965</v>
      </c>
      <c r="T541" s="8">
        <f t="shared" ref="T541:T557" si="101">1.3504*M541/G541</f>
        <v>1.6768703296703296</v>
      </c>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row>
    <row r="542" spans="1:108">
      <c r="B542" s="7" t="s">
        <v>1663</v>
      </c>
      <c r="C542" s="7" t="s">
        <v>1662</v>
      </c>
      <c r="D542" s="7" t="s">
        <v>1680</v>
      </c>
      <c r="E542" s="8">
        <v>38.65</v>
      </c>
      <c r="F542" s="8">
        <v>7.0000000000000007E-2</v>
      </c>
      <c r="G542" s="8">
        <v>2.4700000000000002</v>
      </c>
      <c r="J542" s="8">
        <v>6.76</v>
      </c>
      <c r="L542" s="8">
        <v>35.17</v>
      </c>
      <c r="M542" s="8">
        <v>1.46</v>
      </c>
      <c r="N542" s="8">
        <v>0.13</v>
      </c>
      <c r="R542" s="8">
        <v>85.4</v>
      </c>
      <c r="S542" s="8">
        <f t="shared" si="100"/>
        <v>90.268317143808886</v>
      </c>
      <c r="T542" s="8">
        <f t="shared" si="101"/>
        <v>0.7982121457489878</v>
      </c>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row>
    <row r="543" spans="1:108">
      <c r="B543" s="7" t="s">
        <v>1663</v>
      </c>
      <c r="C543" s="7" t="s">
        <v>1662</v>
      </c>
      <c r="D543" s="7" t="s">
        <v>1679</v>
      </c>
      <c r="E543" s="8">
        <v>40.770000000000003</v>
      </c>
      <c r="F543" s="8">
        <v>0.09</v>
      </c>
      <c r="G543" s="8">
        <v>1.62</v>
      </c>
      <c r="J543" s="8">
        <v>7.63</v>
      </c>
      <c r="L543" s="8">
        <v>35.25</v>
      </c>
      <c r="M543" s="8">
        <v>1.89</v>
      </c>
      <c r="N543" s="8">
        <v>0.08</v>
      </c>
      <c r="R543" s="8">
        <v>87.98</v>
      </c>
      <c r="S543" s="8">
        <f t="shared" si="100"/>
        <v>89.173690669482426</v>
      </c>
      <c r="T543" s="8">
        <f t="shared" si="101"/>
        <v>1.5754666666666666</v>
      </c>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v>9.7000000000000003E-2</v>
      </c>
      <c r="BI543" s="12">
        <v>0.36499999999999999</v>
      </c>
      <c r="BJ543" s="12">
        <v>6.6000000000000003E-2</v>
      </c>
      <c r="BK543" s="12">
        <v>0.378</v>
      </c>
      <c r="BL543" s="12">
        <v>7.5999999999999998E-2</v>
      </c>
      <c r="BM543" s="12">
        <v>2.9000000000000001E-2</v>
      </c>
      <c r="BN543" s="12">
        <v>0.104</v>
      </c>
      <c r="BO543" s="12">
        <v>1.9E-2</v>
      </c>
      <c r="BP543" s="12"/>
      <c r="BQ543" s="12">
        <v>3.2000000000000001E-2</v>
      </c>
      <c r="BR543" s="12">
        <v>7.1999999999999995E-2</v>
      </c>
      <c r="BS543" s="12">
        <v>1.6E-2</v>
      </c>
      <c r="BT543" s="12">
        <v>5.5E-2</v>
      </c>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row>
    <row r="544" spans="1:108">
      <c r="B544" s="7" t="s">
        <v>1663</v>
      </c>
      <c r="C544" s="7" t="s">
        <v>1662</v>
      </c>
      <c r="D544" s="7" t="s">
        <v>1678</v>
      </c>
      <c r="E544" s="8">
        <v>40.32</v>
      </c>
      <c r="F544" s="8">
        <v>0.09</v>
      </c>
      <c r="G544" s="8">
        <v>3.34</v>
      </c>
      <c r="J544" s="8">
        <v>7.54</v>
      </c>
      <c r="L544" s="8">
        <v>35.53</v>
      </c>
      <c r="M544" s="8">
        <v>1.87</v>
      </c>
      <c r="N544" s="8">
        <v>0.03</v>
      </c>
      <c r="R544" s="8">
        <v>89.57</v>
      </c>
      <c r="S544" s="8">
        <f t="shared" si="100"/>
        <v>89.363153367049478</v>
      </c>
      <c r="T544" s="8">
        <f t="shared" si="101"/>
        <v>0.75606227544910198</v>
      </c>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v>0.19800000000000001</v>
      </c>
      <c r="BI544" s="12">
        <v>0.64500000000000002</v>
      </c>
      <c r="BJ544" s="12">
        <v>0.11700000000000001</v>
      </c>
      <c r="BK544" s="12">
        <v>0.53900000000000003</v>
      </c>
      <c r="BL544" s="12">
        <v>0.14399999999999999</v>
      </c>
      <c r="BM544" s="12">
        <v>5.5E-2</v>
      </c>
      <c r="BN544" s="12">
        <v>0.23400000000000001</v>
      </c>
      <c r="BO544" s="12">
        <v>4.8000000000000001E-2</v>
      </c>
      <c r="BP544" s="12"/>
      <c r="BQ544" s="12">
        <v>7.4999999999999997E-2</v>
      </c>
      <c r="BR544" s="12">
        <v>0.252</v>
      </c>
      <c r="BS544" s="12"/>
      <c r="BT544" s="12">
        <v>0.22500000000000001</v>
      </c>
      <c r="BU544" s="12">
        <v>3.5000000000000003E-2</v>
      </c>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row>
    <row r="545" spans="1:100">
      <c r="B545" s="7" t="s">
        <v>1663</v>
      </c>
      <c r="C545" s="7" t="s">
        <v>1662</v>
      </c>
      <c r="D545" s="7" t="s">
        <v>1677</v>
      </c>
      <c r="E545" s="8">
        <v>39.54</v>
      </c>
      <c r="F545" s="8">
        <v>0.06</v>
      </c>
      <c r="G545" s="8">
        <v>1.51</v>
      </c>
      <c r="J545" s="8">
        <v>7.15</v>
      </c>
      <c r="L545" s="8">
        <v>36.93</v>
      </c>
      <c r="M545" s="8">
        <v>1.32</v>
      </c>
      <c r="N545" s="8">
        <v>0.1</v>
      </c>
      <c r="R545" s="8">
        <v>87.16</v>
      </c>
      <c r="S545" s="8">
        <f t="shared" si="100"/>
        <v>90.20436566855301</v>
      </c>
      <c r="T545" s="8">
        <f t="shared" si="101"/>
        <v>1.1804821192052981</v>
      </c>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v>8.5999999999999993E-2</v>
      </c>
      <c r="BI545" s="12">
        <v>0.249</v>
      </c>
      <c r="BJ545" s="12">
        <v>5.3999999999999999E-2</v>
      </c>
      <c r="BK545" s="12">
        <v>0.26600000000000001</v>
      </c>
      <c r="BL545" s="12">
        <v>8.1000000000000003E-2</v>
      </c>
      <c r="BM545" s="12">
        <v>3.1E-2</v>
      </c>
      <c r="BN545" s="12">
        <v>0.11799999999999999</v>
      </c>
      <c r="BO545" s="12">
        <v>2.4E-2</v>
      </c>
      <c r="BP545" s="12"/>
      <c r="BQ545" s="12">
        <v>3.4000000000000002E-2</v>
      </c>
      <c r="BR545" s="12">
        <v>0.121</v>
      </c>
      <c r="BS545" s="12">
        <v>1.4E-2</v>
      </c>
      <c r="BT545" s="12">
        <v>0.1</v>
      </c>
      <c r="BU545" s="12">
        <v>1.7999999999999999E-2</v>
      </c>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row>
    <row r="546" spans="1:100">
      <c r="B546" s="7" t="s">
        <v>1663</v>
      </c>
      <c r="C546" s="7" t="s">
        <v>1662</v>
      </c>
      <c r="D546" s="7" t="s">
        <v>1676</v>
      </c>
      <c r="E546" s="8">
        <v>40.29</v>
      </c>
      <c r="F546" s="8">
        <v>7.0000000000000007E-2</v>
      </c>
      <c r="G546" s="8">
        <v>1.77</v>
      </c>
      <c r="J546" s="8">
        <v>7.56</v>
      </c>
      <c r="L546" s="8">
        <v>36.369999999999997</v>
      </c>
      <c r="M546" s="8">
        <v>1.45</v>
      </c>
      <c r="N546" s="8">
        <v>0.11</v>
      </c>
      <c r="R546" s="8">
        <v>88.28</v>
      </c>
      <c r="S546" s="8">
        <f t="shared" si="100"/>
        <v>89.5584852215799</v>
      </c>
      <c r="T546" s="8">
        <f t="shared" si="101"/>
        <v>1.1062598870056497</v>
      </c>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v>0.107</v>
      </c>
      <c r="BI546" s="12">
        <v>0.27100000000000002</v>
      </c>
      <c r="BJ546" s="12">
        <v>5.0999999999999997E-2</v>
      </c>
      <c r="BK546" s="12">
        <v>0.28299999999999997</v>
      </c>
      <c r="BL546" s="12">
        <v>8.2000000000000003E-2</v>
      </c>
      <c r="BM546" s="12">
        <v>3.2000000000000001E-2</v>
      </c>
      <c r="BN546" s="12">
        <v>0.14199999999999999</v>
      </c>
      <c r="BO546" s="12">
        <v>2.8000000000000001E-2</v>
      </c>
      <c r="BP546" s="12"/>
      <c r="BQ546" s="12">
        <v>3.9E-2</v>
      </c>
      <c r="BR546" s="12">
        <v>0.128</v>
      </c>
      <c r="BS546" s="12">
        <v>0.02</v>
      </c>
      <c r="BT546" s="12">
        <v>0.125</v>
      </c>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row>
    <row r="547" spans="1:100">
      <c r="B547" s="7" t="s">
        <v>1663</v>
      </c>
      <c r="C547" s="7" t="s">
        <v>1662</v>
      </c>
      <c r="D547" s="7" t="s">
        <v>1675</v>
      </c>
      <c r="E547" s="8">
        <v>41.13</v>
      </c>
      <c r="F547" s="8">
        <v>0.13</v>
      </c>
      <c r="G547" s="8">
        <v>4.07</v>
      </c>
      <c r="J547" s="8">
        <v>8.26</v>
      </c>
      <c r="L547" s="8">
        <v>34.96</v>
      </c>
      <c r="M547" s="8">
        <v>1.83</v>
      </c>
      <c r="N547" s="8">
        <v>0.15</v>
      </c>
      <c r="R547" s="8">
        <v>91.21</v>
      </c>
      <c r="S547" s="8">
        <f t="shared" si="100"/>
        <v>88.298531261402573</v>
      </c>
      <c r="T547" s="8">
        <f t="shared" si="101"/>
        <v>0.60718230958230957</v>
      </c>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row>
    <row r="548" spans="1:100">
      <c r="B548" s="7" t="s">
        <v>1663</v>
      </c>
      <c r="C548" s="7" t="s">
        <v>1662</v>
      </c>
      <c r="D548" s="7" t="s">
        <v>1674</v>
      </c>
      <c r="E548" s="8">
        <v>41.12</v>
      </c>
      <c r="F548" s="8">
        <v>0.11</v>
      </c>
      <c r="G548" s="8">
        <v>3.25</v>
      </c>
      <c r="J548" s="8">
        <v>7.33</v>
      </c>
      <c r="L548" s="8">
        <v>32.46</v>
      </c>
      <c r="M548" s="8">
        <v>1.02</v>
      </c>
      <c r="N548" s="8">
        <v>0.1</v>
      </c>
      <c r="R548" s="8">
        <v>86.09</v>
      </c>
      <c r="S548" s="8">
        <f t="shared" si="100"/>
        <v>88.758053774285003</v>
      </c>
      <c r="T548" s="8">
        <f t="shared" si="101"/>
        <v>0.42381784615384616</v>
      </c>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row>
    <row r="549" spans="1:100">
      <c r="B549" s="7" t="s">
        <v>1663</v>
      </c>
      <c r="C549" s="7" t="s">
        <v>1662</v>
      </c>
      <c r="D549" s="7" t="s">
        <v>1673</v>
      </c>
      <c r="E549" s="8">
        <v>42.13</v>
      </c>
      <c r="F549" s="8">
        <v>0.12</v>
      </c>
      <c r="G549" s="8">
        <v>3.59</v>
      </c>
      <c r="J549" s="8">
        <v>7.39</v>
      </c>
      <c r="L549" s="8">
        <v>36.44</v>
      </c>
      <c r="M549" s="8">
        <v>2.58</v>
      </c>
      <c r="N549" s="8">
        <v>0.26</v>
      </c>
      <c r="R549" s="8">
        <v>93.17</v>
      </c>
      <c r="S549" s="8">
        <f t="shared" si="100"/>
        <v>89.786905557588369</v>
      </c>
      <c r="T549" s="8">
        <f t="shared" si="101"/>
        <v>0.97048245125348198</v>
      </c>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row>
    <row r="550" spans="1:100">
      <c r="B550" s="7" t="s">
        <v>1663</v>
      </c>
      <c r="C550" s="7" t="s">
        <v>1662</v>
      </c>
      <c r="D550" s="7" t="s">
        <v>1672</v>
      </c>
      <c r="E550" s="8">
        <v>41.43</v>
      </c>
      <c r="F550" s="8">
        <v>0.11</v>
      </c>
      <c r="G550" s="8">
        <v>3.26</v>
      </c>
      <c r="J550" s="8">
        <v>7.3</v>
      </c>
      <c r="L550" s="8">
        <v>35.81</v>
      </c>
      <c r="M550" s="8">
        <v>2.4900000000000002</v>
      </c>
      <c r="N550" s="8">
        <v>0.19</v>
      </c>
      <c r="R550" s="8">
        <v>91.22</v>
      </c>
      <c r="S550" s="8">
        <f t="shared" si="100"/>
        <v>89.739246987894035</v>
      </c>
      <c r="T550" s="8">
        <f t="shared" si="101"/>
        <v>1.0314404907975463</v>
      </c>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row>
    <row r="551" spans="1:100">
      <c r="B551" s="7" t="s">
        <v>1663</v>
      </c>
      <c r="C551" s="7" t="s">
        <v>1662</v>
      </c>
      <c r="D551" s="7" t="s">
        <v>1671</v>
      </c>
      <c r="E551" s="8">
        <v>44.57</v>
      </c>
      <c r="F551" s="8">
        <v>0.12</v>
      </c>
      <c r="G551" s="8">
        <v>3.81</v>
      </c>
      <c r="J551" s="8">
        <v>7.89</v>
      </c>
      <c r="L551" s="8">
        <v>35.29</v>
      </c>
      <c r="M551" s="8">
        <v>3.48</v>
      </c>
      <c r="N551" s="8">
        <v>0.28000000000000003</v>
      </c>
      <c r="R551" s="8">
        <v>96.09</v>
      </c>
      <c r="S551" s="8">
        <f t="shared" si="100"/>
        <v>88.857156524312586</v>
      </c>
      <c r="T551" s="8">
        <f t="shared" si="101"/>
        <v>1.2334362204724409</v>
      </c>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v>1.6919999999999999</v>
      </c>
      <c r="BI551" s="12">
        <v>3.48</v>
      </c>
      <c r="BJ551" s="12">
        <v>0.45800000000000002</v>
      </c>
      <c r="BK551" s="12">
        <v>1.752</v>
      </c>
      <c r="BL551" s="12">
        <v>0.33900000000000002</v>
      </c>
      <c r="BM551" s="12">
        <v>9.1999999999999998E-2</v>
      </c>
      <c r="BN551" s="12">
        <v>0.38600000000000001</v>
      </c>
      <c r="BO551" s="12">
        <v>7.4999999999999997E-2</v>
      </c>
      <c r="BP551" s="12"/>
      <c r="BQ551" s="12">
        <v>0.11899999999999999</v>
      </c>
      <c r="BR551" s="12">
        <v>0.38900000000000001</v>
      </c>
      <c r="BS551" s="12">
        <v>5.1999999999999998E-2</v>
      </c>
      <c r="BT551" s="12">
        <v>0.32100000000000001</v>
      </c>
      <c r="BU551" s="12">
        <v>4.4999999999999998E-2</v>
      </c>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row>
    <row r="552" spans="1:100">
      <c r="B552" s="7" t="s">
        <v>1663</v>
      </c>
      <c r="C552" s="7" t="s">
        <v>1662</v>
      </c>
      <c r="D552" s="7" t="s">
        <v>1670</v>
      </c>
      <c r="E552" s="8">
        <v>41.51</v>
      </c>
      <c r="F552" s="8">
        <v>0.05</v>
      </c>
      <c r="G552" s="8">
        <v>1.91</v>
      </c>
      <c r="J552" s="8">
        <v>7.14</v>
      </c>
      <c r="L552" s="8">
        <v>38.450000000000003</v>
      </c>
      <c r="M552" s="8">
        <v>1.26</v>
      </c>
      <c r="N552" s="8">
        <v>0.08</v>
      </c>
      <c r="R552" s="8">
        <v>91.08</v>
      </c>
      <c r="S552" s="8">
        <f t="shared" si="100"/>
        <v>90.566994314960326</v>
      </c>
      <c r="T552" s="8">
        <f t="shared" si="101"/>
        <v>0.89083979057591633</v>
      </c>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v>0.49399999999999999</v>
      </c>
      <c r="BI552" s="12">
        <v>0.57999999999999996</v>
      </c>
      <c r="BJ552" s="12">
        <v>6.4000000000000001E-2</v>
      </c>
      <c r="BK552" s="12">
        <v>0.26700000000000002</v>
      </c>
      <c r="BL552" s="12">
        <v>7.1999999999999995E-2</v>
      </c>
      <c r="BM552" s="12">
        <v>2.7E-2</v>
      </c>
      <c r="BN552" s="12">
        <v>0.11600000000000001</v>
      </c>
      <c r="BO552" s="12">
        <v>2.5000000000000001E-2</v>
      </c>
      <c r="BP552" s="12"/>
      <c r="BQ552" s="12">
        <v>0.04</v>
      </c>
      <c r="BR552" s="12">
        <v>0.158</v>
      </c>
      <c r="BS552" s="12">
        <v>0.02</v>
      </c>
      <c r="BT552" s="12">
        <v>0.14599999999999999</v>
      </c>
      <c r="BU552" s="12">
        <v>2.8000000000000001E-2</v>
      </c>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row>
    <row r="553" spans="1:100">
      <c r="B553" s="7" t="s">
        <v>1663</v>
      </c>
      <c r="C553" s="7" t="s">
        <v>1662</v>
      </c>
      <c r="D553" s="7" t="s">
        <v>1669</v>
      </c>
      <c r="E553" s="8">
        <v>40.950000000000003</v>
      </c>
      <c r="F553" s="8">
        <v>0.05</v>
      </c>
      <c r="G553" s="8">
        <v>2.0699999999999998</v>
      </c>
      <c r="J553" s="8">
        <v>7.09</v>
      </c>
      <c r="L553" s="8">
        <v>38.67</v>
      </c>
      <c r="M553" s="8">
        <v>1.17</v>
      </c>
      <c r="N553" s="8">
        <v>0.08</v>
      </c>
      <c r="R553" s="8">
        <v>90.8</v>
      </c>
      <c r="S553" s="8">
        <f t="shared" si="100"/>
        <v>90.675212982062178</v>
      </c>
      <c r="T553" s="8">
        <f t="shared" si="101"/>
        <v>0.76326956521739142</v>
      </c>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v>0.34</v>
      </c>
      <c r="BI553" s="12">
        <v>0.59399999999999997</v>
      </c>
      <c r="BJ553" s="12">
        <v>6.0999999999999999E-2</v>
      </c>
      <c r="BK553" s="12">
        <v>0.30499999999999999</v>
      </c>
      <c r="BL553" s="12">
        <v>9.2999999999999999E-2</v>
      </c>
      <c r="BM553" s="12">
        <v>0.05</v>
      </c>
      <c r="BN553" s="12">
        <v>0.18099999999999999</v>
      </c>
      <c r="BO553" s="12">
        <v>3.6999999999999998E-2</v>
      </c>
      <c r="BP553" s="12"/>
      <c r="BQ553" s="12">
        <v>6.9000000000000006E-2</v>
      </c>
      <c r="BR553" s="12">
        <v>0.24199999999999999</v>
      </c>
      <c r="BS553" s="12"/>
      <c r="BT553" s="12">
        <v>0.23599999999999999</v>
      </c>
      <c r="BU553" s="12">
        <v>5.7000000000000002E-2</v>
      </c>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row>
    <row r="554" spans="1:100">
      <c r="B554" s="7" t="s">
        <v>1663</v>
      </c>
      <c r="C554" s="7" t="s">
        <v>1668</v>
      </c>
      <c r="D554" s="7" t="s">
        <v>1667</v>
      </c>
      <c r="E554" s="8">
        <v>40.04</v>
      </c>
      <c r="F554" s="8">
        <v>0.05</v>
      </c>
      <c r="G554" s="8">
        <v>1.27</v>
      </c>
      <c r="J554" s="8">
        <v>7.19</v>
      </c>
      <c r="L554" s="8">
        <v>37.57</v>
      </c>
      <c r="M554" s="8">
        <v>0.34</v>
      </c>
      <c r="N554" s="8">
        <v>0.02</v>
      </c>
      <c r="R554" s="8">
        <v>87.09</v>
      </c>
      <c r="S554" s="8">
        <f t="shared" si="100"/>
        <v>90.306412015543486</v>
      </c>
      <c r="T554" s="8">
        <f t="shared" si="101"/>
        <v>0.36152440944881892</v>
      </c>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row>
    <row r="555" spans="1:100">
      <c r="B555" s="7" t="s">
        <v>1663</v>
      </c>
      <c r="C555" s="7" t="s">
        <v>1666</v>
      </c>
      <c r="D555" s="7" t="s">
        <v>1665</v>
      </c>
      <c r="E555" s="8">
        <v>40.08</v>
      </c>
      <c r="F555" s="8">
        <v>0.06</v>
      </c>
      <c r="G555" s="8">
        <v>1.75</v>
      </c>
      <c r="J555" s="8">
        <v>7.19</v>
      </c>
      <c r="L555" s="8">
        <v>36.99</v>
      </c>
      <c r="M555" s="8">
        <v>0.97</v>
      </c>
      <c r="N555" s="8">
        <v>0.05</v>
      </c>
      <c r="R555" s="8">
        <v>87.74</v>
      </c>
      <c r="S555" s="8">
        <f t="shared" si="100"/>
        <v>90.169359439400694</v>
      </c>
      <c r="T555" s="8">
        <f t="shared" si="101"/>
        <v>0.74850742857142849</v>
      </c>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row>
    <row r="556" spans="1:100">
      <c r="B556" s="7" t="s">
        <v>1663</v>
      </c>
      <c r="C556" s="7" t="s">
        <v>1662</v>
      </c>
      <c r="D556" s="7" t="s">
        <v>1664</v>
      </c>
      <c r="E556" s="8">
        <v>42.32</v>
      </c>
      <c r="F556" s="8">
        <v>0.05</v>
      </c>
      <c r="G556" s="8">
        <v>2.96</v>
      </c>
      <c r="J556" s="8">
        <v>6.91</v>
      </c>
      <c r="L556" s="8">
        <v>35.1</v>
      </c>
      <c r="M556" s="8">
        <v>2.31</v>
      </c>
      <c r="R556" s="8">
        <v>90.33</v>
      </c>
      <c r="S556" s="8">
        <f t="shared" si="100"/>
        <v>90.055984699372374</v>
      </c>
      <c r="T556" s="8">
        <f t="shared" si="101"/>
        <v>1.0538594594594595</v>
      </c>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v>0.10199999999999999</v>
      </c>
      <c r="BI556" s="12">
        <v>0.16200000000000001</v>
      </c>
      <c r="BJ556" s="12">
        <v>1.7999999999999999E-2</v>
      </c>
      <c r="BK556" s="12">
        <v>8.8999999999999996E-2</v>
      </c>
      <c r="BL556" s="12">
        <v>2.8000000000000001E-2</v>
      </c>
      <c r="BM556" s="12">
        <v>1.2999999999999999E-2</v>
      </c>
      <c r="BN556" s="12">
        <v>7.4999999999999997E-2</v>
      </c>
      <c r="BO556" s="12">
        <v>2.1000000000000001E-2</v>
      </c>
      <c r="BP556" s="12"/>
      <c r="BQ556" s="12">
        <v>0.05</v>
      </c>
      <c r="BR556" s="12">
        <v>0.19500000000000001</v>
      </c>
      <c r="BS556" s="12"/>
      <c r="BT556" s="12">
        <v>0.18099999999999999</v>
      </c>
      <c r="BU556" s="12">
        <v>2.3E-2</v>
      </c>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row>
    <row r="557" spans="1:100">
      <c r="B557" s="7" t="s">
        <v>1663</v>
      </c>
      <c r="C557" s="7" t="s">
        <v>1662</v>
      </c>
      <c r="D557" s="7" t="s">
        <v>1661</v>
      </c>
      <c r="E557" s="8">
        <v>43.09</v>
      </c>
      <c r="F557" s="8">
        <v>0.1</v>
      </c>
      <c r="G557" s="8">
        <v>2.95</v>
      </c>
      <c r="J557" s="8">
        <v>7.71</v>
      </c>
      <c r="L557" s="8">
        <v>37.44</v>
      </c>
      <c r="M557" s="8">
        <v>2.2000000000000002</v>
      </c>
      <c r="N557" s="8">
        <v>0.18</v>
      </c>
      <c r="R557" s="8">
        <v>94.36</v>
      </c>
      <c r="S557" s="8">
        <f t="shared" si="100"/>
        <v>89.645581794315277</v>
      </c>
      <c r="T557" s="8">
        <f t="shared" si="101"/>
        <v>1.0070779661016949</v>
      </c>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row>
    <row r="558" spans="1:100">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row>
    <row r="559" spans="1:100">
      <c r="A559" s="36" t="s">
        <v>1660</v>
      </c>
      <c r="B559" s="36" t="s">
        <v>1629</v>
      </c>
      <c r="C559" s="36" t="s">
        <v>1644</v>
      </c>
      <c r="D559" s="36">
        <v>813</v>
      </c>
      <c r="E559" s="8">
        <v>43.858302259267383</v>
      </c>
      <c r="F559" s="8">
        <v>0.13160780872998465</v>
      </c>
      <c r="G559" s="8">
        <v>0.76771221759157704</v>
      </c>
      <c r="J559" s="8">
        <v>8.2912919499890325</v>
      </c>
      <c r="L559" s="8">
        <v>45.766615485852157</v>
      </c>
      <c r="M559" s="8">
        <v>0.87738539153323092</v>
      </c>
      <c r="N559" s="8">
        <v>0.13160780872998465</v>
      </c>
      <c r="R559" s="8">
        <v>99.824522921693358</v>
      </c>
      <c r="S559" s="8">
        <f t="shared" ref="S559:S584" si="102">100*(L559/40.3)/((L559/40.3)+(J559/71.85))</f>
        <v>90.775933830431626</v>
      </c>
      <c r="T559" s="8">
        <f t="shared" ref="T559:T584" si="103">1.3504*M559/G559</f>
        <v>1.5433142857142859</v>
      </c>
      <c r="U559" s="12"/>
      <c r="V559" s="12"/>
      <c r="W559" s="12"/>
      <c r="X559" s="12"/>
      <c r="Y559" s="12"/>
      <c r="Z559" s="12"/>
      <c r="AA559" s="12"/>
      <c r="AB559" s="12"/>
      <c r="AC559" s="12"/>
      <c r="AD559" s="12"/>
      <c r="AE559" s="12"/>
      <c r="AF559" s="12">
        <v>2200</v>
      </c>
      <c r="AG559" s="12">
        <v>105</v>
      </c>
      <c r="AH559" s="12">
        <v>2092</v>
      </c>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row>
    <row r="560" spans="1:100">
      <c r="B560" s="7" t="s">
        <v>1629</v>
      </c>
      <c r="C560" s="7" t="s">
        <v>1644</v>
      </c>
      <c r="D560" s="7" t="s">
        <v>1659</v>
      </c>
      <c r="E560" s="8">
        <v>44.112359550561813</v>
      </c>
      <c r="F560" s="8">
        <v>4.4943820224719114E-2</v>
      </c>
      <c r="G560" s="8">
        <v>0.52808988764044962</v>
      </c>
      <c r="J560" s="8">
        <v>8.4044943820224738</v>
      </c>
      <c r="L560" s="8">
        <v>45.988764044943835</v>
      </c>
      <c r="M560" s="8">
        <v>0.64044943820224731</v>
      </c>
      <c r="N560" s="8">
        <v>7.8651685393258466E-2</v>
      </c>
      <c r="R560" s="8">
        <v>99.79775280898879</v>
      </c>
      <c r="S560" s="8">
        <f t="shared" si="102"/>
        <v>90.702670926446629</v>
      </c>
      <c r="T560" s="8">
        <f t="shared" si="103"/>
        <v>1.63771914893617</v>
      </c>
      <c r="U560" s="12"/>
      <c r="V560" s="12"/>
      <c r="W560" s="12"/>
      <c r="X560" s="12"/>
      <c r="Y560" s="12"/>
      <c r="Z560" s="12"/>
      <c r="AA560" s="12"/>
      <c r="AB560" s="12"/>
      <c r="AC560" s="12"/>
      <c r="AD560" s="12"/>
      <c r="AE560" s="12"/>
      <c r="AF560" s="12">
        <v>3088</v>
      </c>
      <c r="AG560" s="12">
        <v>100</v>
      </c>
      <c r="AH560" s="12">
        <v>2123</v>
      </c>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row>
    <row r="561" spans="2:100">
      <c r="B561" s="7" t="s">
        <v>1629</v>
      </c>
      <c r="C561" s="7" t="s">
        <v>1644</v>
      </c>
      <c r="D561" s="7" t="s">
        <v>1658</v>
      </c>
      <c r="E561" s="8">
        <v>44.699076649237959</v>
      </c>
      <c r="F561" s="8">
        <v>0.10012237178774057</v>
      </c>
      <c r="G561" s="8">
        <v>1.4684614528868618</v>
      </c>
      <c r="J561" s="8">
        <v>8.1877850706418958</v>
      </c>
      <c r="L561" s="8">
        <v>44.231838914228504</v>
      </c>
      <c r="M561" s="8">
        <v>1.0568472577594838</v>
      </c>
      <c r="N561" s="8">
        <v>7.7872955834909344E-2</v>
      </c>
      <c r="R561" s="8">
        <v>99.822004672377361</v>
      </c>
      <c r="S561" s="8">
        <f t="shared" si="102"/>
        <v>90.593918114115596</v>
      </c>
      <c r="T561" s="8">
        <f t="shared" si="103"/>
        <v>0.9718787878787879</v>
      </c>
      <c r="U561" s="12"/>
      <c r="V561" s="12"/>
      <c r="W561" s="12"/>
      <c r="X561" s="12"/>
      <c r="Y561" s="12"/>
      <c r="Z561" s="12"/>
      <c r="AA561" s="12"/>
      <c r="AB561" s="12"/>
      <c r="AC561" s="12"/>
      <c r="AD561" s="12"/>
      <c r="AE561" s="12"/>
      <c r="AF561" s="12">
        <v>2633</v>
      </c>
      <c r="AG561" s="12">
        <v>92</v>
      </c>
      <c r="AH561" s="12">
        <v>2030</v>
      </c>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row>
    <row r="562" spans="2:100">
      <c r="B562" s="7" t="s">
        <v>1629</v>
      </c>
      <c r="C562" s="7" t="s">
        <v>1644</v>
      </c>
      <c r="D562" s="7" t="s">
        <v>1657</v>
      </c>
      <c r="E562" s="8">
        <v>45.397307859313948</v>
      </c>
      <c r="F562" s="8">
        <v>0.10855405992184111</v>
      </c>
      <c r="G562" s="8">
        <v>1.7477203647416417</v>
      </c>
      <c r="J562" s="8">
        <v>8.0981328701693478</v>
      </c>
      <c r="L562" s="8">
        <v>42.857142857142861</v>
      </c>
      <c r="M562" s="8">
        <v>1.4980460269214073</v>
      </c>
      <c r="N562" s="8">
        <v>0.10855405992184111</v>
      </c>
      <c r="R562" s="8">
        <v>99.815458098132893</v>
      </c>
      <c r="S562" s="8">
        <f t="shared" si="102"/>
        <v>90.417228194140392</v>
      </c>
      <c r="T562" s="8">
        <f t="shared" si="103"/>
        <v>1.1574857142857142</v>
      </c>
      <c r="U562" s="12"/>
      <c r="V562" s="12"/>
      <c r="W562" s="12"/>
      <c r="X562" s="12"/>
      <c r="Y562" s="12"/>
      <c r="Z562" s="12"/>
      <c r="AA562" s="12"/>
      <c r="AB562" s="12"/>
      <c r="AC562" s="12"/>
      <c r="AD562" s="12"/>
      <c r="AE562" s="12"/>
      <c r="AF562" s="12">
        <v>3390</v>
      </c>
      <c r="AG562" s="12">
        <v>102</v>
      </c>
      <c r="AH562" s="12">
        <v>2015</v>
      </c>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row>
    <row r="563" spans="2:100">
      <c r="B563" s="7" t="s">
        <v>1629</v>
      </c>
      <c r="C563" s="7" t="s">
        <v>1644</v>
      </c>
      <c r="D563" s="7" t="s">
        <v>1656</v>
      </c>
      <c r="E563" s="8">
        <v>44.244199143951342</v>
      </c>
      <c r="F563" s="8">
        <v>9.0110385221896822E-2</v>
      </c>
      <c r="G563" s="8">
        <v>1.3629195764811894</v>
      </c>
      <c r="J563" s="8">
        <v>9.0223023203424191</v>
      </c>
      <c r="L563" s="8">
        <v>43.388150484343328</v>
      </c>
      <c r="M563" s="8">
        <v>1.3741833746339265</v>
      </c>
      <c r="N563" s="8">
        <v>7.8846587069159729E-2</v>
      </c>
      <c r="R563" s="8">
        <v>99.560711872043271</v>
      </c>
      <c r="S563" s="8">
        <f t="shared" si="102"/>
        <v>89.554872810402316</v>
      </c>
      <c r="T563" s="8">
        <f t="shared" si="103"/>
        <v>1.3615603305785124</v>
      </c>
      <c r="U563" s="12"/>
      <c r="V563" s="12"/>
      <c r="W563" s="12"/>
      <c r="X563" s="12"/>
      <c r="Y563" s="12"/>
      <c r="Z563" s="12"/>
      <c r="AA563" s="12"/>
      <c r="AB563" s="12"/>
      <c r="AC563" s="12"/>
      <c r="AD563" s="12"/>
      <c r="AE563" s="12"/>
      <c r="AF563" s="12">
        <v>2803</v>
      </c>
      <c r="AG563" s="12">
        <v>107</v>
      </c>
      <c r="AH563" s="12">
        <v>2079</v>
      </c>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row>
    <row r="564" spans="2:100">
      <c r="B564" s="7" t="s">
        <v>1629</v>
      </c>
      <c r="C564" s="7" t="s">
        <v>1644</v>
      </c>
      <c r="D564" s="7" t="s">
        <v>1655</v>
      </c>
      <c r="E564" s="8">
        <v>44.823452484742795</v>
      </c>
      <c r="F564" s="8">
        <v>7.6285963382737576E-2</v>
      </c>
      <c r="G564" s="8">
        <v>0.9590235396687008</v>
      </c>
      <c r="J564" s="8">
        <v>8.4786399302528324</v>
      </c>
      <c r="L564" s="8">
        <v>44.017000871839571</v>
      </c>
      <c r="M564" s="8">
        <v>1.307759372275501</v>
      </c>
      <c r="N564" s="8">
        <v>6.5387968613775049E-2</v>
      </c>
      <c r="R564" s="8">
        <v>99.727550130775938</v>
      </c>
      <c r="S564" s="8">
        <f t="shared" si="102"/>
        <v>90.24946078523601</v>
      </c>
      <c r="T564" s="8">
        <f t="shared" si="103"/>
        <v>1.8414545454545452</v>
      </c>
      <c r="U564" s="12"/>
      <c r="V564" s="12"/>
      <c r="W564" s="12"/>
      <c r="X564" s="12"/>
      <c r="Y564" s="12"/>
      <c r="Z564" s="12"/>
      <c r="AA564" s="12"/>
      <c r="AB564" s="12"/>
      <c r="AC564" s="12"/>
      <c r="AD564" s="12"/>
      <c r="AE564" s="12"/>
      <c r="AF564" s="12">
        <v>3809</v>
      </c>
      <c r="AG564" s="12">
        <v>106</v>
      </c>
      <c r="AH564" s="12">
        <v>2037</v>
      </c>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row>
    <row r="565" spans="2:100">
      <c r="B565" s="7" t="s">
        <v>1629</v>
      </c>
      <c r="C565" s="7" t="s">
        <v>1644</v>
      </c>
      <c r="D565" s="7" t="s">
        <v>1654</v>
      </c>
      <c r="E565" s="8">
        <v>45.454545454545446</v>
      </c>
      <c r="F565" s="8">
        <v>0.13054830287206265</v>
      </c>
      <c r="G565" s="8">
        <v>0.71208165202943263</v>
      </c>
      <c r="J565" s="8">
        <v>8.7823403750296691</v>
      </c>
      <c r="L565" s="8">
        <v>43.840493709945406</v>
      </c>
      <c r="M565" s="8">
        <v>0.8307619273676714</v>
      </c>
      <c r="N565" s="8">
        <v>5.9340137669119386E-2</v>
      </c>
      <c r="R565" s="8">
        <v>99.81011155945879</v>
      </c>
      <c r="S565" s="8">
        <f t="shared" si="102"/>
        <v>89.898924893618968</v>
      </c>
      <c r="T565" s="8">
        <f t="shared" si="103"/>
        <v>1.5754666666666668</v>
      </c>
      <c r="U565" s="12"/>
      <c r="V565" s="12"/>
      <c r="W565" s="12"/>
      <c r="X565" s="12"/>
      <c r="Y565" s="12"/>
      <c r="Z565" s="12"/>
      <c r="AA565" s="12"/>
      <c r="AB565" s="12"/>
      <c r="AC565" s="12"/>
      <c r="AD565" s="12"/>
      <c r="AE565" s="12"/>
      <c r="AF565" s="12">
        <v>2232</v>
      </c>
      <c r="AG565" s="12">
        <v>96</v>
      </c>
      <c r="AH565" s="12">
        <v>2088</v>
      </c>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row>
    <row r="566" spans="2:100">
      <c r="B566" s="7" t="s">
        <v>1629</v>
      </c>
      <c r="C566" s="7" t="s">
        <v>1644</v>
      </c>
      <c r="D566" s="7" t="s">
        <v>1653</v>
      </c>
      <c r="E566" s="8">
        <v>45.306403488638963</v>
      </c>
      <c r="F566" s="8">
        <v>0.17213679137020885</v>
      </c>
      <c r="G566" s="8">
        <v>1.5836584806059215</v>
      </c>
      <c r="J566" s="8">
        <v>9.1921046591691535</v>
      </c>
      <c r="L566" s="8">
        <v>42.403029607528119</v>
      </c>
      <c r="M566" s="8">
        <v>1.1361028230433785</v>
      </c>
      <c r="N566" s="8">
        <v>5.7378930456736289E-2</v>
      </c>
      <c r="R566" s="8">
        <v>99.850814780812499</v>
      </c>
      <c r="S566" s="8">
        <f t="shared" si="102"/>
        <v>89.159173787609433</v>
      </c>
      <c r="T566" s="8">
        <f t="shared" si="103"/>
        <v>0.96876521739130439</v>
      </c>
      <c r="U566" s="12"/>
      <c r="V566" s="12"/>
      <c r="W566" s="12"/>
      <c r="X566" s="12"/>
      <c r="Y566" s="12"/>
      <c r="Z566" s="12"/>
      <c r="AA566" s="12"/>
      <c r="AB566" s="12"/>
      <c r="AC566" s="12"/>
      <c r="AD566" s="12"/>
      <c r="AE566" s="12"/>
      <c r="AF566" s="12">
        <v>2483</v>
      </c>
      <c r="AG566" s="12">
        <v>92</v>
      </c>
      <c r="AH566" s="12">
        <v>2051</v>
      </c>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row>
    <row r="567" spans="2:100">
      <c r="B567" s="7" t="s">
        <v>1629</v>
      </c>
      <c r="C567" s="7" t="s">
        <v>1644</v>
      </c>
      <c r="D567" s="7" t="s">
        <v>1652</v>
      </c>
      <c r="E567" s="8">
        <v>44.725350494139285</v>
      </c>
      <c r="F567" s="8">
        <v>0.19535738910595268</v>
      </c>
      <c r="G567" s="8">
        <v>2.6890370029878197</v>
      </c>
      <c r="J567" s="8">
        <v>8.6876580096529548</v>
      </c>
      <c r="L567" s="8">
        <v>40.783727878648598</v>
      </c>
      <c r="M567" s="8">
        <v>2.539646058377385</v>
      </c>
      <c r="N567" s="8">
        <v>0.12640772236267528</v>
      </c>
      <c r="R567" s="8">
        <v>99.747184555274657</v>
      </c>
      <c r="S567" s="8">
        <f t="shared" si="102"/>
        <v>89.327212738488015</v>
      </c>
      <c r="T567" s="8">
        <f t="shared" si="103"/>
        <v>1.2753777777777777</v>
      </c>
      <c r="U567" s="12"/>
      <c r="V567" s="12"/>
      <c r="W567" s="12"/>
      <c r="X567" s="12"/>
      <c r="Y567" s="12"/>
      <c r="Z567" s="12"/>
      <c r="AA567" s="12"/>
      <c r="AB567" s="12"/>
      <c r="AC567" s="12"/>
      <c r="AD567" s="12"/>
      <c r="AE567" s="12"/>
      <c r="AF567" s="12">
        <v>2352</v>
      </c>
      <c r="AG567" s="12">
        <v>93</v>
      </c>
      <c r="AH567" s="12">
        <v>1822</v>
      </c>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row>
    <row r="568" spans="2:100">
      <c r="B568" s="7" t="s">
        <v>1629</v>
      </c>
      <c r="C568" s="7" t="s">
        <v>1644</v>
      </c>
      <c r="D568" s="7" t="s">
        <v>1651</v>
      </c>
      <c r="E568" s="8">
        <v>44.389438943894383</v>
      </c>
      <c r="F568" s="8">
        <v>9.9009900990098987E-2</v>
      </c>
      <c r="G568" s="8">
        <v>0.84708470847084694</v>
      </c>
      <c r="J568" s="8">
        <v>8.2728272827282723</v>
      </c>
      <c r="L568" s="8">
        <v>45.104510451045094</v>
      </c>
      <c r="M568" s="8">
        <v>1.0121012101210118</v>
      </c>
      <c r="N568" s="8">
        <v>6.6006600660065987E-2</v>
      </c>
      <c r="R568" s="8">
        <v>99.790979097909798</v>
      </c>
      <c r="S568" s="8">
        <f t="shared" si="102"/>
        <v>90.67206007191345</v>
      </c>
      <c r="T568" s="8">
        <f t="shared" si="103"/>
        <v>1.613464935064935</v>
      </c>
      <c r="U568" s="12"/>
      <c r="V568" s="12"/>
      <c r="W568" s="12"/>
      <c r="X568" s="12"/>
      <c r="Y568" s="12"/>
      <c r="Z568" s="12"/>
      <c r="AA568" s="12"/>
      <c r="AB568" s="12"/>
      <c r="AC568" s="12"/>
      <c r="AD568" s="12"/>
      <c r="AE568" s="12"/>
      <c r="AF568" s="12">
        <v>2868</v>
      </c>
      <c r="AG568" s="12">
        <v>101</v>
      </c>
      <c r="AH568" s="12">
        <v>2078</v>
      </c>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row>
    <row r="569" spans="2:100">
      <c r="B569" s="7" t="s">
        <v>1629</v>
      </c>
      <c r="C569" s="7" t="s">
        <v>1644</v>
      </c>
      <c r="D569" s="7" t="s">
        <v>1650</v>
      </c>
      <c r="E569" s="8">
        <v>44.350220264317187</v>
      </c>
      <c r="F569" s="8">
        <v>0.1762114537444934</v>
      </c>
      <c r="G569" s="8">
        <v>1.1674008810572687</v>
      </c>
      <c r="J569" s="8">
        <v>9.4493392070484585</v>
      </c>
      <c r="L569" s="8">
        <v>42.852422907488986</v>
      </c>
      <c r="M569" s="8">
        <v>1.6299559471365639</v>
      </c>
      <c r="N569" s="8">
        <v>0.1211453744493392</v>
      </c>
      <c r="R569" s="8">
        <v>99.746696035242266</v>
      </c>
      <c r="S569" s="8">
        <f t="shared" si="102"/>
        <v>88.993198220889496</v>
      </c>
      <c r="T569" s="8">
        <f t="shared" si="103"/>
        <v>1.8854641509433963</v>
      </c>
      <c r="U569" s="12"/>
      <c r="V569" s="12"/>
      <c r="W569" s="12"/>
      <c r="X569" s="12"/>
      <c r="Y569" s="12"/>
      <c r="Z569" s="12"/>
      <c r="AA569" s="12"/>
      <c r="AB569" s="12"/>
      <c r="AC569" s="12"/>
      <c r="AD569" s="12"/>
      <c r="AE569" s="12"/>
      <c r="AF569" s="12">
        <v>2340</v>
      </c>
      <c r="AG569" s="12">
        <v>103</v>
      </c>
      <c r="AH569" s="12">
        <v>2060</v>
      </c>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row>
    <row r="570" spans="2:100">
      <c r="B570" s="7" t="s">
        <v>1629</v>
      </c>
      <c r="C570" s="7" t="s">
        <v>1644</v>
      </c>
      <c r="D570" s="7" t="s">
        <v>1649</v>
      </c>
      <c r="E570" s="8">
        <v>43.889315910837816</v>
      </c>
      <c r="F570" s="8">
        <v>0.12078620841111232</v>
      </c>
      <c r="G570" s="8">
        <v>0.50510596244646966</v>
      </c>
      <c r="J570" s="8">
        <v>8.5648402327879651</v>
      </c>
      <c r="L570" s="8">
        <v>46.085428791039853</v>
      </c>
      <c r="M570" s="8">
        <v>0.65883386406061262</v>
      </c>
      <c r="N570" s="8">
        <v>3.2941693203030635E-2</v>
      </c>
      <c r="R570" s="8">
        <v>99.857252662786863</v>
      </c>
      <c r="S570" s="8">
        <f t="shared" si="102"/>
        <v>90.560032938079388</v>
      </c>
      <c r="T570" s="8">
        <f t="shared" si="103"/>
        <v>1.7613913043478262</v>
      </c>
      <c r="U570" s="12"/>
      <c r="V570" s="12"/>
      <c r="W570" s="12"/>
      <c r="X570" s="12"/>
      <c r="Y570" s="12"/>
      <c r="Z570" s="12"/>
      <c r="AA570" s="12"/>
      <c r="AB570" s="12"/>
      <c r="AC570" s="12"/>
      <c r="AD570" s="12"/>
      <c r="AE570" s="12"/>
      <c r="AF570" s="12">
        <v>3440</v>
      </c>
      <c r="AG570" s="12">
        <v>105</v>
      </c>
      <c r="AH570" s="12">
        <v>2269</v>
      </c>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row>
    <row r="571" spans="2:100">
      <c r="B571" s="7" t="s">
        <v>1629</v>
      </c>
      <c r="C571" s="7" t="s">
        <v>1644</v>
      </c>
      <c r="D571" s="7" t="s">
        <v>1648</v>
      </c>
      <c r="E571" s="8">
        <v>43.882141250562299</v>
      </c>
      <c r="F571" s="8">
        <v>8.9968511021142589E-2</v>
      </c>
      <c r="G571" s="8">
        <v>0.53981106612685548</v>
      </c>
      <c r="J571" s="8">
        <v>7.8947368421052619</v>
      </c>
      <c r="L571" s="8">
        <v>46.378767431399005</v>
      </c>
      <c r="M571" s="8">
        <v>0.89968511021142583</v>
      </c>
      <c r="N571" s="8">
        <v>0.13495276653171387</v>
      </c>
      <c r="R571" s="8">
        <v>99.82006297795769</v>
      </c>
      <c r="S571" s="8">
        <f t="shared" si="102"/>
        <v>91.284473197781892</v>
      </c>
      <c r="T571" s="8">
        <f t="shared" si="103"/>
        <v>2.2506666666666666</v>
      </c>
      <c r="U571" s="12"/>
      <c r="V571" s="12"/>
      <c r="W571" s="12"/>
      <c r="X571" s="12"/>
      <c r="Y571" s="12"/>
      <c r="Z571" s="12"/>
      <c r="AA571" s="12"/>
      <c r="AB571" s="12"/>
      <c r="AC571" s="12"/>
      <c r="AD571" s="12"/>
      <c r="AE571" s="12"/>
      <c r="AF571" s="12">
        <v>2145</v>
      </c>
      <c r="AG571" s="12">
        <v>101</v>
      </c>
      <c r="AH571" s="12">
        <v>2041</v>
      </c>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row>
    <row r="572" spans="2:100">
      <c r="B572" s="7" t="s">
        <v>1629</v>
      </c>
      <c r="C572" s="7" t="s">
        <v>1644</v>
      </c>
      <c r="D572" s="7" t="s">
        <v>1647</v>
      </c>
      <c r="E572" s="8">
        <v>44.751070060824503</v>
      </c>
      <c r="F572" s="8">
        <v>0.11263798152737103</v>
      </c>
      <c r="G572" s="8">
        <v>1.2615453931065557</v>
      </c>
      <c r="J572" s="8">
        <v>8.5492227979274613</v>
      </c>
      <c r="L572" s="8">
        <v>43.816174814147331</v>
      </c>
      <c r="M572" s="8">
        <v>1.1826988060373957</v>
      </c>
      <c r="N572" s="8">
        <v>9.0110385221896822E-2</v>
      </c>
      <c r="R572" s="8">
        <v>99.763460238792504</v>
      </c>
      <c r="S572" s="8">
        <f t="shared" si="102"/>
        <v>90.135679276789972</v>
      </c>
      <c r="T572" s="8">
        <f t="shared" si="103"/>
        <v>1.2659999999999998</v>
      </c>
      <c r="U572" s="12"/>
      <c r="V572" s="12"/>
      <c r="W572" s="12"/>
      <c r="X572" s="12"/>
      <c r="Y572" s="12"/>
      <c r="Z572" s="12"/>
      <c r="AA572" s="12"/>
      <c r="AB572" s="12"/>
      <c r="AC572" s="12"/>
      <c r="AD572" s="12"/>
      <c r="AE572" s="12"/>
      <c r="AF572" s="12">
        <v>3116</v>
      </c>
      <c r="AG572" s="12">
        <v>97</v>
      </c>
      <c r="AH572" s="12">
        <v>2140</v>
      </c>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row>
    <row r="573" spans="2:100">
      <c r="B573" s="7" t="s">
        <v>1629</v>
      </c>
      <c r="C573" s="7" t="s">
        <v>1644</v>
      </c>
      <c r="D573" s="7" t="s">
        <v>1646</v>
      </c>
      <c r="E573" s="8">
        <v>43.941036202037722</v>
      </c>
      <c r="F573" s="8">
        <v>0.16258400173422938</v>
      </c>
      <c r="G573" s="8">
        <v>1.0513765445480165</v>
      </c>
      <c r="J573" s="8">
        <v>10.860611315846523</v>
      </c>
      <c r="L573" s="8">
        <v>40.895295902883156</v>
      </c>
      <c r="M573" s="8">
        <v>2.5579882939518752</v>
      </c>
      <c r="N573" s="8">
        <v>0.18426186863212662</v>
      </c>
      <c r="R573" s="8">
        <v>99.653154129633634</v>
      </c>
      <c r="S573" s="8">
        <f t="shared" si="102"/>
        <v>87.035503987293836</v>
      </c>
      <c r="T573" s="8">
        <f t="shared" si="103"/>
        <v>3.2855092783505158</v>
      </c>
      <c r="U573" s="12"/>
      <c r="V573" s="12"/>
      <c r="W573" s="12"/>
      <c r="X573" s="12"/>
      <c r="Y573" s="12"/>
      <c r="Z573" s="12"/>
      <c r="AA573" s="12"/>
      <c r="AB573" s="12"/>
      <c r="AC573" s="12"/>
      <c r="AD573" s="12"/>
      <c r="AE573" s="12"/>
      <c r="AF573" s="12">
        <v>1068</v>
      </c>
      <c r="AG573" s="12">
        <v>125</v>
      </c>
      <c r="AH573" s="12">
        <v>1743</v>
      </c>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row>
    <row r="574" spans="2:100">
      <c r="B574" s="7" t="s">
        <v>1629</v>
      </c>
      <c r="C574" s="7" t="s">
        <v>1644</v>
      </c>
      <c r="D574" s="7" t="s">
        <v>1645</v>
      </c>
      <c r="E574" s="8">
        <v>44.190020505809983</v>
      </c>
      <c r="F574" s="8">
        <v>2.2784233310549105E-2</v>
      </c>
      <c r="G574" s="8">
        <v>0.61517429938482582</v>
      </c>
      <c r="J574" s="8">
        <v>8.4643426748689912</v>
      </c>
      <c r="L574" s="8">
        <v>45.158350421508324</v>
      </c>
      <c r="M574" s="8">
        <v>0.96832991569833693</v>
      </c>
      <c r="N574" s="8">
        <v>0.15948963317384374</v>
      </c>
      <c r="R574" s="8">
        <v>99.578491683754862</v>
      </c>
      <c r="S574" s="8">
        <f t="shared" si="102"/>
        <v>90.486957687582432</v>
      </c>
      <c r="T574" s="8">
        <f t="shared" si="103"/>
        <v>2.1256296296296298</v>
      </c>
      <c r="U574" s="12"/>
      <c r="V574" s="12"/>
      <c r="W574" s="12"/>
      <c r="X574" s="12"/>
      <c r="Y574" s="12"/>
      <c r="Z574" s="12"/>
      <c r="AA574" s="12"/>
      <c r="AB574" s="12"/>
      <c r="AC574" s="12"/>
      <c r="AD574" s="12"/>
      <c r="AE574" s="12"/>
      <c r="AF574" s="12">
        <v>1940</v>
      </c>
      <c r="AG574" s="12">
        <v>108</v>
      </c>
      <c r="AH574" s="12">
        <v>2091</v>
      </c>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row>
    <row r="575" spans="2:100">
      <c r="B575" s="7" t="s">
        <v>1629</v>
      </c>
      <c r="C575" s="7" t="s">
        <v>1644</v>
      </c>
      <c r="D575" s="7" t="s">
        <v>1643</v>
      </c>
      <c r="E575" s="8">
        <v>44.402319357716323</v>
      </c>
      <c r="F575" s="8">
        <v>0.14495985727029437</v>
      </c>
      <c r="G575" s="8">
        <v>0.62444246208742193</v>
      </c>
      <c r="J575" s="8">
        <v>9.0432649420160569</v>
      </c>
      <c r="L575" s="8">
        <v>44.692239072256911</v>
      </c>
      <c r="M575" s="8">
        <v>0.7694023193577163</v>
      </c>
      <c r="N575" s="8">
        <v>0.13380909901873325</v>
      </c>
      <c r="R575" s="8">
        <v>99.810437109723438</v>
      </c>
      <c r="S575" s="8">
        <f t="shared" si="102"/>
        <v>89.807430406404833</v>
      </c>
      <c r="T575" s="8">
        <f t="shared" si="103"/>
        <v>1.6638857142857144</v>
      </c>
      <c r="U575" s="12"/>
      <c r="V575" s="12"/>
      <c r="W575" s="12"/>
      <c r="X575" s="12"/>
      <c r="Y575" s="12"/>
      <c r="Z575" s="12"/>
      <c r="AA575" s="12"/>
      <c r="AB575" s="12"/>
      <c r="AC575" s="12"/>
      <c r="AD575" s="12"/>
      <c r="AE575" s="12"/>
      <c r="AF575" s="12">
        <v>2280</v>
      </c>
      <c r="AG575" s="12">
        <v>108</v>
      </c>
      <c r="AH575" s="12">
        <v>2150</v>
      </c>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row>
    <row r="576" spans="2:100">
      <c r="B576" s="7" t="s">
        <v>1629</v>
      </c>
      <c r="C576" s="7" t="s">
        <v>1634</v>
      </c>
      <c r="D576" s="7" t="s">
        <v>1642</v>
      </c>
      <c r="E576" s="8">
        <v>43.989431968295911</v>
      </c>
      <c r="F576" s="8">
        <v>2.401825387294344E-2</v>
      </c>
      <c r="G576" s="8">
        <v>0.69652936231535967</v>
      </c>
      <c r="J576" s="8">
        <v>8.5625075057043354</v>
      </c>
      <c r="L576" s="8">
        <v>45.25039029662544</v>
      </c>
      <c r="M576" s="8">
        <v>1.0327849165365679</v>
      </c>
      <c r="N576" s="8">
        <v>9.6073015491773758E-2</v>
      </c>
      <c r="R576" s="8">
        <v>99.651735318842341</v>
      </c>
      <c r="S576" s="8">
        <f t="shared" si="102"/>
        <v>90.404912498868811</v>
      </c>
      <c r="T576" s="8">
        <f t="shared" si="103"/>
        <v>2.0023172413793104</v>
      </c>
      <c r="U576" s="12"/>
      <c r="V576" s="12"/>
      <c r="W576" s="12"/>
      <c r="X576" s="12"/>
      <c r="Y576" s="12"/>
      <c r="Z576" s="12"/>
      <c r="AA576" s="12"/>
      <c r="AB576" s="12"/>
      <c r="AC576" s="12"/>
      <c r="AD576" s="12"/>
      <c r="AE576" s="12"/>
      <c r="AF576" s="12">
        <v>2133</v>
      </c>
      <c r="AG576" s="12">
        <v>90</v>
      </c>
      <c r="AH576" s="12">
        <v>1759</v>
      </c>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row>
    <row r="577" spans="1:100">
      <c r="B577" s="7" t="s">
        <v>1629</v>
      </c>
      <c r="C577" s="7" t="s">
        <v>1634</v>
      </c>
      <c r="D577" s="7" t="s">
        <v>1641</v>
      </c>
      <c r="E577" s="8">
        <v>44.354454502143881</v>
      </c>
      <c r="F577" s="8">
        <v>3.573130061934255E-2</v>
      </c>
      <c r="G577" s="8">
        <v>1.0004764173415912</v>
      </c>
      <c r="J577" s="8">
        <v>8.2658408766079088</v>
      </c>
      <c r="L577" s="8">
        <v>44.878513577894239</v>
      </c>
      <c r="M577" s="8">
        <v>1.0362077179609339</v>
      </c>
      <c r="N577" s="8">
        <v>8.3373034778465957E-2</v>
      </c>
      <c r="R577" s="8">
        <v>99.654597427346374</v>
      </c>
      <c r="S577" s="8">
        <f t="shared" si="102"/>
        <v>90.636660986478034</v>
      </c>
      <c r="T577" s="8">
        <f t="shared" si="103"/>
        <v>1.3986285714285718</v>
      </c>
      <c r="U577" s="12"/>
      <c r="V577" s="12"/>
      <c r="W577" s="12"/>
      <c r="X577" s="12"/>
      <c r="Y577" s="12"/>
      <c r="Z577" s="12"/>
      <c r="AA577" s="12"/>
      <c r="AB577" s="12"/>
      <c r="AC577" s="12"/>
      <c r="AD577" s="12"/>
      <c r="AE577" s="12"/>
      <c r="AF577" s="12">
        <v>2933</v>
      </c>
      <c r="AG577" s="12">
        <v>92</v>
      </c>
      <c r="AH577" s="12">
        <v>1833</v>
      </c>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row>
    <row r="578" spans="1:100">
      <c r="B578" s="7" t="s">
        <v>1629</v>
      </c>
      <c r="C578" s="7" t="s">
        <v>1634</v>
      </c>
      <c r="D578" s="7" t="s">
        <v>1640</v>
      </c>
      <c r="E578" s="8">
        <v>43.90044402897874</v>
      </c>
      <c r="F578" s="8">
        <v>1.1684973124561815E-2</v>
      </c>
      <c r="G578" s="8">
        <v>1.2970320168263616</v>
      </c>
      <c r="J578" s="8">
        <v>8.1210563215704603</v>
      </c>
      <c r="L578" s="8">
        <v>45.699929890161258</v>
      </c>
      <c r="M578" s="8">
        <v>0.71278336059827074</v>
      </c>
      <c r="N578" s="8">
        <v>5.8424865622809082E-2</v>
      </c>
      <c r="R578" s="8">
        <v>99.801355456882476</v>
      </c>
      <c r="S578" s="8">
        <f t="shared" si="102"/>
        <v>90.936166776990746</v>
      </c>
      <c r="T578" s="8">
        <f t="shared" si="103"/>
        <v>0.74211171171171175</v>
      </c>
      <c r="U578" s="12"/>
      <c r="V578" s="12"/>
      <c r="W578" s="12"/>
      <c r="X578" s="12"/>
      <c r="Y578" s="12"/>
      <c r="Z578" s="12"/>
      <c r="AA578" s="12"/>
      <c r="AB578" s="12"/>
      <c r="AC578" s="12"/>
      <c r="AD578" s="12"/>
      <c r="AE578" s="12"/>
      <c r="AF578" s="12">
        <v>1901</v>
      </c>
      <c r="AG578" s="12">
        <v>89</v>
      </c>
      <c r="AH578" s="12">
        <v>1919</v>
      </c>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row>
    <row r="579" spans="1:100">
      <c r="B579" s="7" t="s">
        <v>1629</v>
      </c>
      <c r="C579" s="7" t="s">
        <v>1634</v>
      </c>
      <c r="D579" s="7" t="s">
        <v>1639</v>
      </c>
      <c r="E579" s="8">
        <v>42.400082832884657</v>
      </c>
      <c r="F579" s="8">
        <v>9.3186995237109119E-2</v>
      </c>
      <c r="G579" s="8">
        <v>0.55912197142265474</v>
      </c>
      <c r="J579" s="8">
        <v>7.6413336094429472</v>
      </c>
      <c r="L579" s="8">
        <v>48.063781321184507</v>
      </c>
      <c r="M579" s="8">
        <v>0.98364050528059632</v>
      </c>
      <c r="N579" s="8">
        <v>7.2478774073307106E-2</v>
      </c>
      <c r="R579" s="8">
        <v>99.813626009525791</v>
      </c>
      <c r="S579" s="8">
        <f t="shared" si="102"/>
        <v>91.812846179319962</v>
      </c>
      <c r="T579" s="8">
        <f t="shared" si="103"/>
        <v>2.3757037037037034</v>
      </c>
      <c r="U579" s="12"/>
      <c r="V579" s="12"/>
      <c r="W579" s="12"/>
      <c r="X579" s="12"/>
      <c r="Y579" s="12"/>
      <c r="Z579" s="12"/>
      <c r="AA579" s="12"/>
      <c r="AB579" s="12"/>
      <c r="AC579" s="12"/>
      <c r="AD579" s="12"/>
      <c r="AE579" s="12"/>
      <c r="AF579" s="12">
        <v>2456</v>
      </c>
      <c r="AG579" s="12">
        <v>84</v>
      </c>
      <c r="AH579" s="12">
        <v>2368</v>
      </c>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row>
    <row r="580" spans="1:100">
      <c r="B580" s="7" t="s">
        <v>1629</v>
      </c>
      <c r="C580" s="7" t="s">
        <v>1634</v>
      </c>
      <c r="D580" s="7" t="s">
        <v>1638</v>
      </c>
      <c r="E580" s="8">
        <v>43.210640272193011</v>
      </c>
      <c r="F580" s="8">
        <v>6.186204763377668E-2</v>
      </c>
      <c r="G580" s="8">
        <v>0.76296525414991245</v>
      </c>
      <c r="J580" s="8">
        <v>7.4646870811423858</v>
      </c>
      <c r="L580" s="8">
        <v>46.953294154036499</v>
      </c>
      <c r="M580" s="8">
        <v>1.257861635220126</v>
      </c>
      <c r="N580" s="8">
        <v>6.186204763377668E-2</v>
      </c>
      <c r="R580" s="8">
        <v>99.773172492009493</v>
      </c>
      <c r="S580" s="8">
        <f t="shared" si="102"/>
        <v>91.812944589529039</v>
      </c>
      <c r="T580" s="8">
        <f t="shared" si="103"/>
        <v>2.2263351351351353</v>
      </c>
      <c r="U580" s="12"/>
      <c r="V580" s="12"/>
      <c r="W580" s="12"/>
      <c r="X580" s="12"/>
      <c r="Y580" s="12"/>
      <c r="Z580" s="12"/>
      <c r="AA580" s="12"/>
      <c r="AB580" s="12"/>
      <c r="AC580" s="12"/>
      <c r="AD580" s="12"/>
      <c r="AE580" s="12"/>
      <c r="AF580" s="12">
        <v>2236</v>
      </c>
      <c r="AG580" s="12">
        <v>109</v>
      </c>
      <c r="AH580" s="12">
        <v>2379</v>
      </c>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row>
    <row r="581" spans="1:100">
      <c r="B581" s="7" t="s">
        <v>1629</v>
      </c>
      <c r="C581" s="7" t="s">
        <v>1634</v>
      </c>
      <c r="D581" s="7" t="s">
        <v>1637</v>
      </c>
      <c r="E581" s="8">
        <v>43.943629163754942</v>
      </c>
      <c r="F581" s="8">
        <v>2.3293733985557886E-2</v>
      </c>
      <c r="G581" s="8">
        <v>1.199627300256231</v>
      </c>
      <c r="J581" s="8">
        <v>8.5022129047286281</v>
      </c>
      <c r="L581" s="8">
        <v>45.376193803866762</v>
      </c>
      <c r="M581" s="8">
        <v>0.6638714185883996</v>
      </c>
      <c r="N581" s="8">
        <v>6.9881201956673661E-2</v>
      </c>
      <c r="R581" s="8">
        <v>99.778709527137181</v>
      </c>
      <c r="S581" s="8">
        <f t="shared" si="102"/>
        <v>90.489955279935202</v>
      </c>
      <c r="T581" s="8">
        <f t="shared" si="103"/>
        <v>0.74730873786407759</v>
      </c>
      <c r="U581" s="12"/>
      <c r="V581" s="12"/>
      <c r="W581" s="12"/>
      <c r="X581" s="12"/>
      <c r="Y581" s="12"/>
      <c r="Z581" s="12"/>
      <c r="AA581" s="12"/>
      <c r="AB581" s="12"/>
      <c r="AC581" s="12"/>
      <c r="AD581" s="12"/>
      <c r="AE581" s="12"/>
      <c r="AF581" s="12">
        <v>2249</v>
      </c>
      <c r="AG581" s="12">
        <v>98</v>
      </c>
      <c r="AH581" s="12">
        <v>2058</v>
      </c>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row>
    <row r="582" spans="1:100">
      <c r="B582" s="7" t="s">
        <v>1629</v>
      </c>
      <c r="C582" s="7" t="s">
        <v>1634</v>
      </c>
      <c r="D582" s="7" t="s">
        <v>1636</v>
      </c>
      <c r="E582" s="8">
        <v>43.019296254256531</v>
      </c>
      <c r="F582" s="8">
        <v>6.1913115261582913E-2</v>
      </c>
      <c r="G582" s="8">
        <v>0.85646476111856362</v>
      </c>
      <c r="J582" s="8">
        <v>7.4914869466515324</v>
      </c>
      <c r="L582" s="8">
        <v>47.373852027654529</v>
      </c>
      <c r="M582" s="8">
        <v>0.95965328655453519</v>
      </c>
      <c r="N582" s="8">
        <v>5.1594262717985763E-2</v>
      </c>
      <c r="R582" s="8">
        <v>99.814260654215275</v>
      </c>
      <c r="S582" s="8">
        <f t="shared" si="102"/>
        <v>91.852944333687958</v>
      </c>
      <c r="T582" s="8">
        <f t="shared" si="103"/>
        <v>1.5130987951807229</v>
      </c>
      <c r="U582" s="12"/>
      <c r="V582" s="12"/>
      <c r="W582" s="12"/>
      <c r="X582" s="12"/>
      <c r="Y582" s="12"/>
      <c r="Z582" s="12"/>
      <c r="AA582" s="12"/>
      <c r="AB582" s="12"/>
      <c r="AC582" s="12"/>
      <c r="AD582" s="12"/>
      <c r="AE582" s="12"/>
      <c r="AF582" s="12">
        <v>2129</v>
      </c>
      <c r="AG582" s="12">
        <v>105</v>
      </c>
      <c r="AH582" s="12">
        <v>2373</v>
      </c>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row>
    <row r="583" spans="1:100">
      <c r="B583" s="7" t="s">
        <v>1629</v>
      </c>
      <c r="C583" s="7" t="s">
        <v>1634</v>
      </c>
      <c r="D583" s="7" t="s">
        <v>1635</v>
      </c>
      <c r="E583" s="8">
        <v>45.188480449543427</v>
      </c>
      <c r="F583" s="8">
        <v>7.0241161320533818E-2</v>
      </c>
      <c r="G583" s="8">
        <v>0.36291266682275808</v>
      </c>
      <c r="J583" s="8">
        <v>8.4757667993444148</v>
      </c>
      <c r="L583" s="8">
        <v>45.14165300866307</v>
      </c>
      <c r="M583" s="8">
        <v>0.35120580660266909</v>
      </c>
      <c r="N583" s="8">
        <v>7.0241161320533818E-2</v>
      </c>
      <c r="R583" s="8">
        <v>99.660501053617395</v>
      </c>
      <c r="S583" s="8">
        <f t="shared" si="102"/>
        <v>90.472153682777829</v>
      </c>
      <c r="T583" s="8">
        <f t="shared" si="103"/>
        <v>1.3068387096774192</v>
      </c>
      <c r="U583" s="12"/>
      <c r="V583" s="12"/>
      <c r="W583" s="12"/>
      <c r="X583" s="12"/>
      <c r="Y583" s="12"/>
      <c r="Z583" s="12"/>
      <c r="AA583" s="12"/>
      <c r="AB583" s="12"/>
      <c r="AC583" s="12"/>
      <c r="AD583" s="12"/>
      <c r="AE583" s="12"/>
      <c r="AF583" s="12">
        <v>1380</v>
      </c>
      <c r="AG583" s="12">
        <v>97</v>
      </c>
      <c r="AH583" s="12">
        <v>2223</v>
      </c>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row>
    <row r="584" spans="1:100">
      <c r="B584" s="7" t="s">
        <v>1629</v>
      </c>
      <c r="C584" s="7" t="s">
        <v>1634</v>
      </c>
      <c r="D584" s="7" t="s">
        <v>1633</v>
      </c>
      <c r="E584" s="8">
        <v>46.232410349523377</v>
      </c>
      <c r="F584" s="8">
        <v>6.8088969586926909E-2</v>
      </c>
      <c r="G584" s="8">
        <v>1.0440308669995459</v>
      </c>
      <c r="J584" s="8">
        <v>8.0004539264639121</v>
      </c>
      <c r="L584" s="8">
        <v>43.690422151611436</v>
      </c>
      <c r="M584" s="8">
        <v>0.53336359509759412</v>
      </c>
      <c r="N584" s="8">
        <v>4.5392646391284611E-2</v>
      </c>
      <c r="R584" s="8">
        <v>99.614162505674074</v>
      </c>
      <c r="S584" s="8">
        <f t="shared" si="102"/>
        <v>90.685792403469776</v>
      </c>
      <c r="T584" s="8">
        <f t="shared" si="103"/>
        <v>0.68987826086956527</v>
      </c>
      <c r="U584" s="12"/>
      <c r="V584" s="12"/>
      <c r="W584" s="12"/>
      <c r="X584" s="12"/>
      <c r="Y584" s="12"/>
      <c r="Z584" s="12"/>
      <c r="AA584" s="12"/>
      <c r="AB584" s="12"/>
      <c r="AC584" s="12"/>
      <c r="AD584" s="12"/>
      <c r="AE584" s="12"/>
      <c r="AF584" s="12">
        <v>2772</v>
      </c>
      <c r="AG584" s="12">
        <v>93</v>
      </c>
      <c r="AH584" s="12">
        <v>2062</v>
      </c>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row>
    <row r="585" spans="1:100">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row>
    <row r="586" spans="1:100">
      <c r="A586" s="7" t="s">
        <v>1632</v>
      </c>
      <c r="B586" s="7" t="s">
        <v>1629</v>
      </c>
      <c r="C586" s="7" t="s">
        <v>1587</v>
      </c>
      <c r="D586" s="7" t="s">
        <v>1631</v>
      </c>
      <c r="E586" s="8">
        <v>44.836872087001559</v>
      </c>
      <c r="F586" s="8">
        <v>0.11393060590367687</v>
      </c>
      <c r="G586" s="8">
        <v>0.74572760227861223</v>
      </c>
      <c r="J586" s="8">
        <v>7.5090626618332479</v>
      </c>
      <c r="L586" s="8">
        <v>44.816157431382713</v>
      </c>
      <c r="M586" s="8">
        <v>1.6882444329363027</v>
      </c>
      <c r="N586" s="8">
        <v>9.3215950284826529E-2</v>
      </c>
      <c r="R586" s="8">
        <v>100.18321077162091</v>
      </c>
      <c r="S586" s="8">
        <f>100*(L586/40.3)/((L586/40.3)+(J586/71.85))</f>
        <v>91.409458842215287</v>
      </c>
      <c r="T586" s="8">
        <f>1.3504*M586/G586</f>
        <v>3.0571555555555552</v>
      </c>
      <c r="U586" s="12"/>
      <c r="V586" s="12"/>
      <c r="W586" s="12"/>
      <c r="X586" s="12"/>
      <c r="Y586" s="12"/>
      <c r="Z586" s="12"/>
      <c r="AA586" s="12"/>
      <c r="AB586" s="12"/>
      <c r="AC586" s="12"/>
      <c r="AD586" s="12"/>
      <c r="AE586" s="12"/>
      <c r="AF586" s="12">
        <v>2543</v>
      </c>
      <c r="AG586" s="12">
        <v>104</v>
      </c>
      <c r="AH586" s="12">
        <v>2167</v>
      </c>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row>
    <row r="587" spans="1:100">
      <c r="B587" s="7" t="s">
        <v>1629</v>
      </c>
      <c r="C587" s="7" t="s">
        <v>1587</v>
      </c>
      <c r="D587" s="7" t="s">
        <v>1630</v>
      </c>
      <c r="E587" s="8">
        <v>44.50235029634171</v>
      </c>
      <c r="F587" s="8">
        <v>0.11240547721234416</v>
      </c>
      <c r="G587" s="8">
        <v>0.71530758226037194</v>
      </c>
      <c r="J587" s="8">
        <v>7.1224197833639895</v>
      </c>
      <c r="L587" s="8">
        <v>46.157776415287145</v>
      </c>
      <c r="M587" s="8">
        <v>1.0933987328837114</v>
      </c>
      <c r="N587" s="8">
        <v>0.12262415695892091</v>
      </c>
      <c r="R587" s="8">
        <v>99.826282444308191</v>
      </c>
      <c r="S587" s="8">
        <f>100*(L587/40.3)/((L587/40.3)+(J587/71.85))</f>
        <v>92.034524029128661</v>
      </c>
      <c r="T587" s="8">
        <f>1.3504*M587/G587</f>
        <v>2.0641828571428569</v>
      </c>
      <c r="U587" s="12"/>
      <c r="V587" s="12"/>
      <c r="W587" s="12"/>
      <c r="X587" s="12"/>
      <c r="Y587" s="12"/>
      <c r="Z587" s="12"/>
      <c r="AA587" s="12"/>
      <c r="AB587" s="12"/>
      <c r="AC587" s="12"/>
      <c r="AD587" s="12"/>
      <c r="AE587" s="12"/>
      <c r="AF587" s="12">
        <v>2930</v>
      </c>
      <c r="AG587" s="12">
        <v>109</v>
      </c>
      <c r="AH587" s="12">
        <v>2114</v>
      </c>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row>
    <row r="588" spans="1:100">
      <c r="B588" s="7" t="s">
        <v>1629</v>
      </c>
      <c r="C588" s="7" t="s">
        <v>1587</v>
      </c>
      <c r="D588" s="7" t="s">
        <v>1628</v>
      </c>
      <c r="E588" s="8">
        <v>44.524053224155587</v>
      </c>
      <c r="F588" s="8">
        <v>0.12282497441146367</v>
      </c>
      <c r="G588" s="8">
        <v>0.67553735926305025</v>
      </c>
      <c r="J588" s="8">
        <v>8.2599795291709324</v>
      </c>
      <c r="L588" s="8">
        <v>44.86182190378711</v>
      </c>
      <c r="M588" s="8">
        <v>1.2180143295803481</v>
      </c>
      <c r="N588" s="8">
        <v>0.11258955987717503</v>
      </c>
      <c r="R588" s="8">
        <v>99.77482088024567</v>
      </c>
      <c r="S588" s="8">
        <f>100*(L588/40.3)/((L588/40.3)+(J588/71.85))</f>
        <v>90.639523613601327</v>
      </c>
      <c r="T588" s="8">
        <f>1.3504*M588/G588</f>
        <v>2.4348121212121208</v>
      </c>
      <c r="U588" s="12"/>
      <c r="V588" s="12"/>
      <c r="W588" s="12"/>
      <c r="X588" s="12"/>
      <c r="Y588" s="12"/>
      <c r="Z588" s="12"/>
      <c r="AA588" s="12"/>
      <c r="AB588" s="12"/>
      <c r="AC588" s="12"/>
      <c r="AD588" s="12"/>
      <c r="AE588" s="12"/>
      <c r="AF588" s="12">
        <v>4054</v>
      </c>
      <c r="AG588" s="12">
        <v>104</v>
      </c>
      <c r="AH588" s="12">
        <v>2121</v>
      </c>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row>
    <row r="589" spans="1:100">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row>
    <row r="590" spans="1:100">
      <c r="A590" s="7" t="s">
        <v>571</v>
      </c>
      <c r="B590" s="7" t="s">
        <v>1627</v>
      </c>
      <c r="C590" s="7" t="s">
        <v>1618</v>
      </c>
      <c r="D590" s="7">
        <v>53389</v>
      </c>
      <c r="E590" s="8">
        <v>45.42</v>
      </c>
      <c r="F590" s="8">
        <v>0.17499999999999999</v>
      </c>
      <c r="G590" s="8">
        <v>4.7</v>
      </c>
      <c r="J590" s="8">
        <v>7.97</v>
      </c>
      <c r="L590" s="8">
        <v>36.86</v>
      </c>
      <c r="M590" s="8">
        <v>3.82</v>
      </c>
      <c r="N590" s="8">
        <v>0.36</v>
      </c>
      <c r="R590" s="8">
        <v>99.85</v>
      </c>
      <c r="S590" s="8">
        <f t="shared" ref="S590:S603" si="104">100*(L590/40.3)/((L590/40.3)+(J590/71.85))</f>
        <v>89.183965958845377</v>
      </c>
      <c r="T590" s="8">
        <f t="shared" ref="T590:T603" si="105">1.3504*M590/G590</f>
        <v>1.09755914893617</v>
      </c>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row>
    <row r="591" spans="1:100">
      <c r="B591" s="7" t="s">
        <v>1619</v>
      </c>
      <c r="C591" s="7" t="s">
        <v>1620</v>
      </c>
      <c r="D591" s="7" t="s">
        <v>1626</v>
      </c>
      <c r="E591" s="8">
        <v>45.528038767840087</v>
      </c>
      <c r="F591" s="8">
        <v>0.1513565118611705</v>
      </c>
      <c r="G591" s="8">
        <v>4.7626849065648322</v>
      </c>
      <c r="J591" s="8">
        <v>8.1550888590798678</v>
      </c>
      <c r="L591" s="8">
        <v>37.052074103614544</v>
      </c>
      <c r="M591" s="8">
        <v>3.4307476021865315</v>
      </c>
      <c r="N591" s="8">
        <v>0.33161354618585515</v>
      </c>
      <c r="R591" s="8">
        <v>100.0541631423542</v>
      </c>
      <c r="S591" s="8">
        <f t="shared" si="104"/>
        <v>89.011451478028306</v>
      </c>
      <c r="T591" s="8">
        <f t="shared" si="105"/>
        <v>0.97274576271186441</v>
      </c>
      <c r="U591" s="12"/>
      <c r="V591" s="12"/>
      <c r="W591" s="12"/>
      <c r="X591" s="12"/>
      <c r="Y591" s="12"/>
      <c r="Z591" s="12"/>
      <c r="AA591" s="12"/>
      <c r="AB591" s="12"/>
      <c r="AC591" s="12"/>
      <c r="AD591" s="12">
        <v>19.3</v>
      </c>
      <c r="AE591" s="12"/>
      <c r="AF591" s="12"/>
      <c r="AG591" s="12">
        <v>88</v>
      </c>
      <c r="AH591" s="12"/>
      <c r="AI591" s="12"/>
      <c r="AJ591" s="12"/>
      <c r="AK591" s="12"/>
      <c r="AL591" s="12"/>
      <c r="AM591" s="12"/>
      <c r="AN591" s="12"/>
      <c r="AO591" s="12"/>
      <c r="AP591" s="12">
        <v>0.16</v>
      </c>
      <c r="AQ591" s="12">
        <v>21.1</v>
      </c>
      <c r="AR591" s="12">
        <v>5.23</v>
      </c>
      <c r="AS591" s="12">
        <v>8.74</v>
      </c>
      <c r="AT591" s="12">
        <v>0.8</v>
      </c>
      <c r="AU591" s="12"/>
      <c r="AV591" s="12"/>
      <c r="AW591" s="12"/>
      <c r="AX591" s="12"/>
      <c r="AY591" s="12"/>
      <c r="AZ591" s="12"/>
      <c r="BA591" s="12"/>
      <c r="BB591" s="12"/>
      <c r="BC591" s="12"/>
      <c r="BD591" s="12"/>
      <c r="BE591" s="12"/>
      <c r="BF591" s="12"/>
      <c r="BG591" s="12">
        <v>8.4</v>
      </c>
      <c r="BH591" s="12">
        <v>0.56000000000000005</v>
      </c>
      <c r="BI591" s="12">
        <v>1.1200000000000001</v>
      </c>
      <c r="BJ591" s="12">
        <v>0.19</v>
      </c>
      <c r="BK591" s="12">
        <v>0.95</v>
      </c>
      <c r="BL591" s="12">
        <v>0.31</v>
      </c>
      <c r="BM591" s="12">
        <v>0.13</v>
      </c>
      <c r="BN591" s="12">
        <v>0.48</v>
      </c>
      <c r="BO591" s="12">
        <v>9.8000000000000004E-2</v>
      </c>
      <c r="BP591" s="12">
        <v>0.71</v>
      </c>
      <c r="BQ591" s="12">
        <v>0.18</v>
      </c>
      <c r="BR591" s="12">
        <v>0.56999999999999995</v>
      </c>
      <c r="BS591" s="12"/>
      <c r="BT591" s="12">
        <v>0.62</v>
      </c>
      <c r="BU591" s="12">
        <v>0.10299999999999999</v>
      </c>
      <c r="BV591" s="12">
        <v>0.2</v>
      </c>
      <c r="BW591" s="12">
        <v>0.03</v>
      </c>
      <c r="BX591" s="12"/>
      <c r="BY591" s="12"/>
      <c r="BZ591" s="12"/>
      <c r="CA591" s="12"/>
      <c r="CB591" s="12"/>
      <c r="CC591" s="12"/>
      <c r="CD591" s="12"/>
      <c r="CE591" s="12"/>
      <c r="CF591" s="12">
        <v>0.12</v>
      </c>
      <c r="CG591" s="12"/>
      <c r="CH591" s="12">
        <v>3.6999999999999998E-2</v>
      </c>
      <c r="CI591" s="12">
        <v>1.2999999999999999E-2</v>
      </c>
      <c r="CJ591" s="12"/>
      <c r="CK591" s="12"/>
      <c r="CL591" s="12"/>
      <c r="CM591" s="12"/>
      <c r="CN591" s="12"/>
      <c r="CO591" s="12"/>
      <c r="CP591" s="12"/>
      <c r="CQ591" s="12"/>
      <c r="CR591" s="12"/>
      <c r="CS591" s="12"/>
      <c r="CT591" s="12"/>
      <c r="CU591" s="12"/>
      <c r="CV591" s="12"/>
    </row>
    <row r="592" spans="1:100">
      <c r="B592" s="7" t="s">
        <v>1619</v>
      </c>
      <c r="C592" s="7" t="s">
        <v>1620</v>
      </c>
      <c r="D592" s="7" t="s">
        <v>1625</v>
      </c>
      <c r="E592" s="8">
        <v>45.186645983066995</v>
      </c>
      <c r="F592" s="8">
        <v>0.17053468448276732</v>
      </c>
      <c r="G592" s="8">
        <v>4.4298654726588671</v>
      </c>
      <c r="J592" s="8">
        <v>8.1099837821775207</v>
      </c>
      <c r="L592" s="8">
        <v>37.699265161397562</v>
      </c>
      <c r="M592" s="8">
        <v>3.4914201675170116</v>
      </c>
      <c r="N592" s="8">
        <v>0.33666980614161884</v>
      </c>
      <c r="R592" s="8">
        <v>100.03941991065091</v>
      </c>
      <c r="S592" s="8">
        <f t="shared" si="104"/>
        <v>89.233085049230823</v>
      </c>
      <c r="T592" s="8">
        <f t="shared" si="105"/>
        <v>1.0643243735763099</v>
      </c>
      <c r="U592" s="12"/>
      <c r="V592" s="12"/>
      <c r="W592" s="12"/>
      <c r="X592" s="12"/>
      <c r="Y592" s="12"/>
      <c r="Z592" s="12"/>
      <c r="AA592" s="12"/>
      <c r="AB592" s="12"/>
      <c r="AC592" s="12"/>
      <c r="AD592" s="12">
        <v>17.3</v>
      </c>
      <c r="AE592" s="12"/>
      <c r="AF592" s="12"/>
      <c r="AG592" s="12">
        <v>107</v>
      </c>
      <c r="AH592" s="12"/>
      <c r="AI592" s="12"/>
      <c r="AJ592" s="12"/>
      <c r="AK592" s="12"/>
      <c r="AL592" s="12"/>
      <c r="AM592" s="12"/>
      <c r="AN592" s="12"/>
      <c r="AO592" s="12"/>
      <c r="AP592" s="12">
        <v>0.31</v>
      </c>
      <c r="AQ592" s="12">
        <v>24.6</v>
      </c>
      <c r="AR592" s="12">
        <v>4.1500000000000004</v>
      </c>
      <c r="AS592" s="12">
        <v>10.199999999999999</v>
      </c>
      <c r="AT592" s="12">
        <v>1.28</v>
      </c>
      <c r="AU592" s="12"/>
      <c r="AV592" s="12"/>
      <c r="AW592" s="12"/>
      <c r="AX592" s="12"/>
      <c r="AY592" s="12"/>
      <c r="AZ592" s="12"/>
      <c r="BA592" s="12"/>
      <c r="BB592" s="12"/>
      <c r="BC592" s="12"/>
      <c r="BD592" s="12"/>
      <c r="BE592" s="12"/>
      <c r="BF592" s="12"/>
      <c r="BG592" s="12">
        <v>14.7</v>
      </c>
      <c r="BH592" s="12">
        <v>0.8</v>
      </c>
      <c r="BI592" s="12">
        <v>1.9</v>
      </c>
      <c r="BJ592" s="12">
        <v>0.28000000000000003</v>
      </c>
      <c r="BK592" s="12">
        <v>1.32</v>
      </c>
      <c r="BL592" s="12">
        <v>0.43</v>
      </c>
      <c r="BM592" s="12">
        <v>0.15</v>
      </c>
      <c r="BN592" s="12">
        <v>0.56999999999999995</v>
      </c>
      <c r="BO592" s="12">
        <v>0.1</v>
      </c>
      <c r="BP592" s="12">
        <v>0.62</v>
      </c>
      <c r="BQ592" s="12">
        <v>0.13</v>
      </c>
      <c r="BR592" s="12">
        <v>0.39</v>
      </c>
      <c r="BS592" s="12"/>
      <c r="BT592" s="12">
        <v>0.37</v>
      </c>
      <c r="BU592" s="12">
        <v>5.7000000000000002E-2</v>
      </c>
      <c r="BV592" s="12">
        <v>0.25900000000000001</v>
      </c>
      <c r="BW592" s="12">
        <v>5.3999999999999999E-2</v>
      </c>
      <c r="BX592" s="12"/>
      <c r="BY592" s="12"/>
      <c r="BZ592" s="12"/>
      <c r="CA592" s="12"/>
      <c r="CB592" s="12"/>
      <c r="CC592" s="12"/>
      <c r="CD592" s="12"/>
      <c r="CE592" s="12"/>
      <c r="CF592" s="12">
        <v>0.16</v>
      </c>
      <c r="CG592" s="12"/>
      <c r="CH592" s="12">
        <v>9.2999999999999999E-2</v>
      </c>
      <c r="CI592" s="12">
        <v>3.2000000000000001E-2</v>
      </c>
      <c r="CJ592" s="12"/>
      <c r="CK592" s="12"/>
      <c r="CL592" s="12"/>
      <c r="CM592" s="12"/>
      <c r="CN592" s="12"/>
      <c r="CO592" s="12"/>
      <c r="CP592" s="12"/>
      <c r="CQ592" s="12"/>
      <c r="CR592" s="12"/>
      <c r="CS592" s="12"/>
      <c r="CT592" s="12"/>
      <c r="CU592" s="12"/>
      <c r="CV592" s="12"/>
    </row>
    <row r="593" spans="1:100">
      <c r="B593" s="7" t="s">
        <v>1619</v>
      </c>
      <c r="C593" s="7" t="s">
        <v>1620</v>
      </c>
      <c r="D593" s="7" t="s">
        <v>1624</v>
      </c>
      <c r="E593" s="8">
        <v>44.350510511603822</v>
      </c>
      <c r="F593" s="8">
        <v>0.14736400852740458</v>
      </c>
      <c r="G593" s="8">
        <v>3.4216711569034355</v>
      </c>
      <c r="J593" s="8">
        <v>8.2937675210252308</v>
      </c>
      <c r="L593" s="8">
        <v>39.455199269426345</v>
      </c>
      <c r="M593" s="8">
        <v>3.0482144229641226</v>
      </c>
      <c r="N593" s="8">
        <v>0.30041037123335879</v>
      </c>
      <c r="R593" s="8">
        <v>99.684514538658533</v>
      </c>
      <c r="S593" s="8">
        <f t="shared" si="104"/>
        <v>89.453176954581522</v>
      </c>
      <c r="T593" s="8">
        <f t="shared" si="105"/>
        <v>1.203011209439528</v>
      </c>
      <c r="U593" s="12"/>
      <c r="V593" s="12"/>
      <c r="W593" s="12"/>
      <c r="X593" s="12"/>
      <c r="Y593" s="12"/>
      <c r="Z593" s="12"/>
      <c r="AA593" s="12"/>
      <c r="AB593" s="12"/>
      <c r="AC593" s="12"/>
      <c r="AD593" s="12">
        <v>14.9</v>
      </c>
      <c r="AE593" s="12"/>
      <c r="AF593" s="12"/>
      <c r="AG593" s="12">
        <v>111</v>
      </c>
      <c r="AH593" s="12"/>
      <c r="AI593" s="12"/>
      <c r="AJ593" s="12"/>
      <c r="AK593" s="12"/>
      <c r="AL593" s="12"/>
      <c r="AM593" s="12"/>
      <c r="AN593" s="12"/>
      <c r="AO593" s="12"/>
      <c r="AP593" s="12">
        <v>0.37</v>
      </c>
      <c r="AQ593" s="12">
        <v>40.5</v>
      </c>
      <c r="AR593" s="12">
        <v>3.64</v>
      </c>
      <c r="AS593" s="12">
        <v>10.1</v>
      </c>
      <c r="AT593" s="12">
        <v>1.21</v>
      </c>
      <c r="AU593" s="12"/>
      <c r="AV593" s="12"/>
      <c r="AW593" s="12"/>
      <c r="AX593" s="12"/>
      <c r="AY593" s="12"/>
      <c r="AZ593" s="12"/>
      <c r="BA593" s="12"/>
      <c r="BB593" s="12"/>
      <c r="BC593" s="12"/>
      <c r="BD593" s="12"/>
      <c r="BE593" s="12"/>
      <c r="BF593" s="12"/>
      <c r="BG593" s="12">
        <v>9.1</v>
      </c>
      <c r="BH593" s="12">
        <v>1.07</v>
      </c>
      <c r="BI593" s="12">
        <v>2</v>
      </c>
      <c r="BJ593" s="12">
        <v>0.28999999999999998</v>
      </c>
      <c r="BK593" s="12">
        <v>1.36</v>
      </c>
      <c r="BL593" s="12">
        <v>0.4</v>
      </c>
      <c r="BM593" s="12">
        <v>0.14000000000000001</v>
      </c>
      <c r="BN593" s="12">
        <v>0.52</v>
      </c>
      <c r="BO593" s="12">
        <v>8.6999999999999994E-2</v>
      </c>
      <c r="BP593" s="12">
        <v>0.55000000000000004</v>
      </c>
      <c r="BQ593" s="12">
        <v>0.12</v>
      </c>
      <c r="BR593" s="12">
        <v>0.35</v>
      </c>
      <c r="BS593" s="12"/>
      <c r="BT593" s="12">
        <v>0.31</v>
      </c>
      <c r="BU593" s="12">
        <v>4.7E-2</v>
      </c>
      <c r="BV593" s="12">
        <v>0.249</v>
      </c>
      <c r="BW593" s="12">
        <v>5.6000000000000001E-2</v>
      </c>
      <c r="BX593" s="12"/>
      <c r="BY593" s="12"/>
      <c r="BZ593" s="12"/>
      <c r="CA593" s="12"/>
      <c r="CB593" s="12"/>
      <c r="CC593" s="12"/>
      <c r="CD593" s="12"/>
      <c r="CE593" s="12"/>
      <c r="CF593" s="12">
        <v>0.10299999999999999</v>
      </c>
      <c r="CG593" s="12"/>
      <c r="CH593" s="12">
        <v>9.6000000000000002E-2</v>
      </c>
      <c r="CI593" s="12">
        <v>3.9E-2</v>
      </c>
      <c r="CJ593" s="12"/>
      <c r="CK593" s="12"/>
      <c r="CL593" s="12"/>
      <c r="CM593" s="12"/>
      <c r="CN593" s="12"/>
      <c r="CO593" s="12"/>
      <c r="CP593" s="12"/>
      <c r="CQ593" s="12"/>
      <c r="CR593" s="12"/>
      <c r="CS593" s="12"/>
      <c r="CT593" s="12"/>
      <c r="CU593" s="12"/>
      <c r="CV593" s="12"/>
    </row>
    <row r="594" spans="1:100">
      <c r="B594" s="7" t="s">
        <v>1619</v>
      </c>
      <c r="C594" s="7" t="s">
        <v>1620</v>
      </c>
      <c r="D594" s="7" t="s">
        <v>1623</v>
      </c>
      <c r="E594" s="8">
        <v>45.26498445105122</v>
      </c>
      <c r="F594" s="8">
        <v>0.15337221659740941</v>
      </c>
      <c r="G594" s="8">
        <v>4.2782776208751052</v>
      </c>
      <c r="J594" s="8">
        <v>8.2003684492575388</v>
      </c>
      <c r="L594" s="8">
        <v>38.615491639360911</v>
      </c>
      <c r="M594" s="8">
        <v>2.8353679515705292</v>
      </c>
      <c r="N594" s="8">
        <v>0.2418055481544861</v>
      </c>
      <c r="R594" s="8">
        <v>100.22444722858712</v>
      </c>
      <c r="S594" s="8">
        <f t="shared" si="104"/>
        <v>89.356680528539798</v>
      </c>
      <c r="T594" s="8">
        <f t="shared" si="105"/>
        <v>0.8949584905660376</v>
      </c>
      <c r="U594" s="12"/>
      <c r="V594" s="12"/>
      <c r="W594" s="12"/>
      <c r="X594" s="12"/>
      <c r="Y594" s="12"/>
      <c r="Z594" s="12"/>
      <c r="AA594" s="12"/>
      <c r="AB594" s="12"/>
      <c r="AC594" s="12"/>
      <c r="AD594" s="12"/>
      <c r="AE594" s="12"/>
      <c r="AF594" s="12"/>
      <c r="AG594" s="12">
        <v>85</v>
      </c>
      <c r="AH594" s="12"/>
      <c r="AI594" s="12"/>
      <c r="AJ594" s="12"/>
      <c r="AK594" s="12"/>
      <c r="AL594" s="12"/>
      <c r="AM594" s="12"/>
      <c r="AN594" s="12"/>
      <c r="AO594" s="12"/>
      <c r="AP594" s="12">
        <v>0.26</v>
      </c>
      <c r="AQ594" s="12">
        <v>13.5</v>
      </c>
      <c r="AR594" s="12">
        <v>4.38</v>
      </c>
      <c r="AS594" s="12">
        <v>8.17</v>
      </c>
      <c r="AT594" s="12">
        <v>0.83</v>
      </c>
      <c r="AU594" s="12"/>
      <c r="AV594" s="12"/>
      <c r="AW594" s="12"/>
      <c r="AX594" s="12"/>
      <c r="AY594" s="12"/>
      <c r="AZ594" s="12"/>
      <c r="BA594" s="12"/>
      <c r="BB594" s="12"/>
      <c r="BC594" s="12"/>
      <c r="BD594" s="12"/>
      <c r="BE594" s="12"/>
      <c r="BF594" s="12"/>
      <c r="BG594" s="12">
        <v>3.7</v>
      </c>
      <c r="BH594" s="12">
        <v>0.37</v>
      </c>
      <c r="BI594" s="12">
        <v>1.06</v>
      </c>
      <c r="BJ594" s="12">
        <v>0.15</v>
      </c>
      <c r="BK594" s="12">
        <v>0.81</v>
      </c>
      <c r="BL594" s="12">
        <v>0.27</v>
      </c>
      <c r="BM594" s="12">
        <v>0.12</v>
      </c>
      <c r="BN594" s="12">
        <v>0.45</v>
      </c>
      <c r="BO594" s="12">
        <v>9.1999999999999998E-2</v>
      </c>
      <c r="BP594" s="12">
        <v>0.64</v>
      </c>
      <c r="BQ594" s="12">
        <v>0.16</v>
      </c>
      <c r="BR594" s="12">
        <v>0.48</v>
      </c>
      <c r="BS594" s="12"/>
      <c r="BT594" s="12">
        <v>0.5</v>
      </c>
      <c r="BU594" s="12">
        <v>7.8E-2</v>
      </c>
      <c r="BV594" s="12">
        <v>0.21099999999999999</v>
      </c>
      <c r="BW594" s="12">
        <v>3.5000000000000003E-2</v>
      </c>
      <c r="BX594" s="12"/>
      <c r="BY594" s="12"/>
      <c r="BZ594" s="12"/>
      <c r="CA594" s="12"/>
      <c r="CB594" s="12"/>
      <c r="CC594" s="12"/>
      <c r="CD594" s="12"/>
      <c r="CE594" s="12"/>
      <c r="CF594" s="12">
        <v>0.17</v>
      </c>
      <c r="CG594" s="12"/>
      <c r="CH594" s="12">
        <v>4.5999999999999999E-2</v>
      </c>
      <c r="CI594" s="12">
        <v>2.1000000000000001E-2</v>
      </c>
      <c r="CJ594" s="12"/>
      <c r="CK594" s="12"/>
      <c r="CL594" s="12"/>
      <c r="CM594" s="12"/>
      <c r="CN594" s="12"/>
      <c r="CO594" s="12"/>
      <c r="CP594" s="12"/>
      <c r="CQ594" s="12"/>
      <c r="CR594" s="12"/>
      <c r="CS594" s="12"/>
      <c r="CT594" s="12"/>
      <c r="CU594" s="12"/>
      <c r="CV594" s="12"/>
    </row>
    <row r="595" spans="1:100">
      <c r="B595" s="7" t="s">
        <v>1619</v>
      </c>
      <c r="C595" s="7" t="s">
        <v>1620</v>
      </c>
      <c r="D595" s="7" t="s">
        <v>1622</v>
      </c>
      <c r="E595" s="8">
        <v>44.41494272206976</v>
      </c>
      <c r="F595" s="8">
        <v>0.13321455213163391</v>
      </c>
      <c r="G595" s="8">
        <v>3.3505478263410953</v>
      </c>
      <c r="J595" s="8">
        <v>8.2926058701942118</v>
      </c>
      <c r="L595" s="8">
        <v>40.166205869992652</v>
      </c>
      <c r="M595" s="8">
        <v>2.7551191463587923</v>
      </c>
      <c r="N595" s="8">
        <v>0.26404265585774794</v>
      </c>
      <c r="R595" s="8">
        <v>100.00409899946281</v>
      </c>
      <c r="S595" s="8">
        <f t="shared" si="104"/>
        <v>89.621797537532487</v>
      </c>
      <c r="T595" s="8">
        <f t="shared" si="105"/>
        <v>1.1104192771084338</v>
      </c>
      <c r="U595" s="12"/>
      <c r="V595" s="12"/>
      <c r="W595" s="12"/>
      <c r="X595" s="12"/>
      <c r="Y595" s="12"/>
      <c r="Z595" s="12"/>
      <c r="AA595" s="12"/>
      <c r="AB595" s="12"/>
      <c r="AC595" s="12"/>
      <c r="AD595" s="12">
        <v>15.6</v>
      </c>
      <c r="AE595" s="12"/>
      <c r="AF595" s="12"/>
      <c r="AG595" s="12"/>
      <c r="AH595" s="12"/>
      <c r="AI595" s="12"/>
      <c r="AJ595" s="12"/>
      <c r="AK595" s="12"/>
      <c r="AL595" s="12"/>
      <c r="AM595" s="12"/>
      <c r="AN595" s="12"/>
      <c r="AO595" s="12"/>
      <c r="AP595" s="12">
        <v>0.21</v>
      </c>
      <c r="AQ595" s="12">
        <v>18.8</v>
      </c>
      <c r="AR595" s="12"/>
      <c r="AS595" s="12">
        <v>6.49</v>
      </c>
      <c r="AT595" s="12">
        <v>0.65</v>
      </c>
      <c r="AU595" s="12"/>
      <c r="AV595" s="12"/>
      <c r="AW595" s="12"/>
      <c r="AX595" s="12"/>
      <c r="AY595" s="12"/>
      <c r="AZ595" s="12"/>
      <c r="BA595" s="12"/>
      <c r="BB595" s="12"/>
      <c r="BC595" s="12"/>
      <c r="BD595" s="12"/>
      <c r="BE595" s="12"/>
      <c r="BF595" s="12"/>
      <c r="BG595" s="12">
        <v>19.399999999999999</v>
      </c>
      <c r="BH595" s="12">
        <v>0.77</v>
      </c>
      <c r="BI595" s="12">
        <v>1.1299999999999999</v>
      </c>
      <c r="BJ595" s="12">
        <v>0.19</v>
      </c>
      <c r="BK595" s="12">
        <v>0.94</v>
      </c>
      <c r="BL595" s="12">
        <v>0.31</v>
      </c>
      <c r="BM595" s="12">
        <v>0.12</v>
      </c>
      <c r="BN595" s="12">
        <v>0.47</v>
      </c>
      <c r="BO595" s="12">
        <v>8.5999999999999993E-2</v>
      </c>
      <c r="BP595" s="12">
        <v>0.6</v>
      </c>
      <c r="BQ595" s="12">
        <v>0.14000000000000001</v>
      </c>
      <c r="BR595" s="12">
        <v>0.42</v>
      </c>
      <c r="BS595" s="12">
        <v>6.4000000000000001E-2</v>
      </c>
      <c r="BT595" s="12">
        <v>0.42</v>
      </c>
      <c r="BU595" s="12">
        <v>7.0999999999999994E-2</v>
      </c>
      <c r="BV595" s="12">
        <v>0.183</v>
      </c>
      <c r="BW595" s="12">
        <v>0.03</v>
      </c>
      <c r="BX595" s="12"/>
      <c r="BY595" s="12"/>
      <c r="BZ595" s="12"/>
      <c r="CA595" s="12"/>
      <c r="CB595" s="12"/>
      <c r="CC595" s="12"/>
      <c r="CD595" s="12"/>
      <c r="CE595" s="12"/>
      <c r="CF595" s="12">
        <v>5.6000000000000001E-2</v>
      </c>
      <c r="CG595" s="12"/>
      <c r="CH595" s="12">
        <v>3.7999999999999999E-2</v>
      </c>
      <c r="CI595" s="12">
        <v>2.1000000000000001E-2</v>
      </c>
      <c r="CJ595" s="12"/>
      <c r="CK595" s="12"/>
      <c r="CL595" s="12"/>
      <c r="CM595" s="12"/>
      <c r="CN595" s="12"/>
      <c r="CO595" s="12"/>
      <c r="CP595" s="12"/>
      <c r="CQ595" s="12"/>
      <c r="CR595" s="12"/>
      <c r="CS595" s="12"/>
      <c r="CT595" s="12"/>
      <c r="CU595" s="12"/>
      <c r="CV595" s="12"/>
    </row>
    <row r="596" spans="1:100">
      <c r="B596" s="7" t="s">
        <v>1619</v>
      </c>
      <c r="C596" s="7" t="s">
        <v>1620</v>
      </c>
      <c r="D596" s="7" t="s">
        <v>940</v>
      </c>
      <c r="E596" s="8">
        <v>44.82873753690248</v>
      </c>
      <c r="F596" s="8">
        <v>0.16651827315598627</v>
      </c>
      <c r="G596" s="8">
        <v>3.8450583074200462</v>
      </c>
      <c r="J596" s="8">
        <v>8.2835271882686978</v>
      </c>
      <c r="L596" s="8">
        <v>38.511135173529908</v>
      </c>
      <c r="M596" s="8">
        <v>3.289997396900092</v>
      </c>
      <c r="N596" s="8">
        <v>0.29230041387270644</v>
      </c>
      <c r="R596" s="8">
        <v>99.87184248380126</v>
      </c>
      <c r="S596" s="8">
        <f t="shared" si="104"/>
        <v>89.234370716138599</v>
      </c>
      <c r="T596" s="8">
        <f t="shared" si="105"/>
        <v>1.1554603674540682</v>
      </c>
      <c r="U596" s="12"/>
      <c r="V596" s="12"/>
      <c r="W596" s="12"/>
      <c r="X596" s="12"/>
      <c r="Y596" s="12"/>
      <c r="Z596" s="12"/>
      <c r="AA596" s="12"/>
      <c r="AB596" s="12"/>
      <c r="AC596" s="12"/>
      <c r="AD596" s="12"/>
      <c r="AE596" s="12"/>
      <c r="AF596" s="12"/>
      <c r="AG596" s="12">
        <v>91</v>
      </c>
      <c r="AH596" s="12"/>
      <c r="AI596" s="12"/>
      <c r="AJ596" s="12"/>
      <c r="AK596" s="12"/>
      <c r="AL596" s="12"/>
      <c r="AM596" s="12"/>
      <c r="AN596" s="12"/>
      <c r="AO596" s="12"/>
      <c r="AP596" s="12">
        <v>0.3</v>
      </c>
      <c r="AQ596" s="12">
        <v>24.5</v>
      </c>
      <c r="AR596" s="12">
        <v>3.82</v>
      </c>
      <c r="AS596" s="12">
        <v>8.2799999999999994</v>
      </c>
      <c r="AT596" s="12">
        <v>1.24</v>
      </c>
      <c r="AU596" s="12"/>
      <c r="AV596" s="12"/>
      <c r="AW596" s="12"/>
      <c r="AX596" s="12"/>
      <c r="AY596" s="12"/>
      <c r="AZ596" s="12"/>
      <c r="BA596" s="12"/>
      <c r="BB596" s="12"/>
      <c r="BC596" s="12"/>
      <c r="BD596" s="12"/>
      <c r="BE596" s="12"/>
      <c r="BF596" s="12"/>
      <c r="BG596" s="12">
        <v>46.6</v>
      </c>
      <c r="BH596" s="12">
        <v>1.22</v>
      </c>
      <c r="BI596" s="12">
        <v>1.72</v>
      </c>
      <c r="BJ596" s="12">
        <v>0.28999999999999998</v>
      </c>
      <c r="BK596" s="12">
        <v>1.35</v>
      </c>
      <c r="BL596" s="12">
        <v>0.39</v>
      </c>
      <c r="BM596" s="12">
        <v>0.14000000000000001</v>
      </c>
      <c r="BN596" s="12">
        <v>0.51</v>
      </c>
      <c r="BO596" s="12">
        <v>0.09</v>
      </c>
      <c r="BP596" s="12">
        <v>0.6</v>
      </c>
      <c r="BQ596" s="12">
        <v>0.13</v>
      </c>
      <c r="BR596" s="12">
        <v>0.41</v>
      </c>
      <c r="BS596" s="12"/>
      <c r="BT596" s="12">
        <v>0.36</v>
      </c>
      <c r="BU596" s="12">
        <v>5.7000000000000002E-2</v>
      </c>
      <c r="BV596" s="12">
        <v>0.21199999999999999</v>
      </c>
      <c r="BW596" s="12">
        <v>0.14699999999999999</v>
      </c>
      <c r="BX596" s="12"/>
      <c r="BY596" s="12"/>
      <c r="BZ596" s="12"/>
      <c r="CA596" s="12"/>
      <c r="CB596" s="12"/>
      <c r="CC596" s="12"/>
      <c r="CD596" s="12"/>
      <c r="CE596" s="12"/>
      <c r="CF596" s="12">
        <v>0.12</v>
      </c>
      <c r="CG596" s="12"/>
      <c r="CH596" s="12">
        <v>6.6000000000000003E-2</v>
      </c>
      <c r="CI596" s="12">
        <v>2.8000000000000001E-2</v>
      </c>
      <c r="CJ596" s="12"/>
      <c r="CK596" s="12"/>
      <c r="CL596" s="12"/>
      <c r="CM596" s="12"/>
      <c r="CN596" s="12"/>
      <c r="CO596" s="12"/>
      <c r="CP596" s="12"/>
      <c r="CQ596" s="12"/>
      <c r="CR596" s="12"/>
      <c r="CS596" s="12"/>
      <c r="CT596" s="12"/>
      <c r="CU596" s="12"/>
      <c r="CV596" s="12"/>
    </row>
    <row r="597" spans="1:100">
      <c r="B597" s="7" t="s">
        <v>1619</v>
      </c>
      <c r="C597" s="7" t="s">
        <v>1618</v>
      </c>
      <c r="D597" s="7" t="s">
        <v>934</v>
      </c>
      <c r="E597" s="8">
        <v>45.733087646684936</v>
      </c>
      <c r="F597" s="8">
        <v>0.12611153663877384</v>
      </c>
      <c r="G597" s="8">
        <v>2.9863211876061642</v>
      </c>
      <c r="J597" s="8">
        <v>7.9904269614327106</v>
      </c>
      <c r="L597" s="8">
        <v>38.6405748261203</v>
      </c>
      <c r="M597" s="8">
        <v>3.2889888755392214</v>
      </c>
      <c r="N597" s="8">
        <v>0.30937424226042087</v>
      </c>
      <c r="R597" s="8">
        <v>99.731775048326554</v>
      </c>
      <c r="S597" s="8">
        <f t="shared" si="104"/>
        <v>89.606877950759852</v>
      </c>
      <c r="T597" s="8">
        <f t="shared" si="105"/>
        <v>1.487264864864865</v>
      </c>
      <c r="U597" s="12"/>
      <c r="V597" s="12"/>
      <c r="W597" s="12"/>
      <c r="X597" s="12"/>
      <c r="Y597" s="12"/>
      <c r="Z597" s="12"/>
      <c r="AA597" s="12"/>
      <c r="AB597" s="12"/>
      <c r="AC597" s="12"/>
      <c r="AD597" s="12">
        <v>10.6</v>
      </c>
      <c r="AE597" s="12"/>
      <c r="AF597" s="12"/>
      <c r="AG597" s="12">
        <v>87</v>
      </c>
      <c r="AH597" s="12"/>
      <c r="AI597" s="12"/>
      <c r="AJ597" s="12"/>
      <c r="AK597" s="12"/>
      <c r="AL597" s="12"/>
      <c r="AM597" s="12"/>
      <c r="AN597" s="12"/>
      <c r="AO597" s="12"/>
      <c r="AP597" s="12">
        <v>0.19</v>
      </c>
      <c r="AQ597" s="12">
        <v>18</v>
      </c>
      <c r="AR597" s="12">
        <v>2.86</v>
      </c>
      <c r="AS597" s="12">
        <v>5.97</v>
      </c>
      <c r="AT597" s="12">
        <v>0.73</v>
      </c>
      <c r="AU597" s="12"/>
      <c r="AV597" s="12"/>
      <c r="AW597" s="12"/>
      <c r="AX597" s="12"/>
      <c r="AY597" s="12"/>
      <c r="AZ597" s="12"/>
      <c r="BA597" s="12"/>
      <c r="BB597" s="12"/>
      <c r="BC597" s="12"/>
      <c r="BD597" s="12"/>
      <c r="BE597" s="12"/>
      <c r="BF597" s="12"/>
      <c r="BG597" s="12">
        <v>10</v>
      </c>
      <c r="BH597" s="12">
        <v>0.65</v>
      </c>
      <c r="BI597" s="12">
        <v>1.25</v>
      </c>
      <c r="BJ597" s="12">
        <v>0.2</v>
      </c>
      <c r="BK597" s="12">
        <v>0.96</v>
      </c>
      <c r="BL597" s="12">
        <v>0.26</v>
      </c>
      <c r="BM597" s="12">
        <v>0.11</v>
      </c>
      <c r="BN597" s="12">
        <v>0.37</v>
      </c>
      <c r="BO597" s="12">
        <v>6.5000000000000002E-2</v>
      </c>
      <c r="BP597" s="12">
        <v>0.44</v>
      </c>
      <c r="BQ597" s="12">
        <v>0.10199999999999999</v>
      </c>
      <c r="BR597" s="12">
        <v>0.3</v>
      </c>
      <c r="BS597" s="12"/>
      <c r="BT597" s="12">
        <v>0.308</v>
      </c>
      <c r="BU597" s="12">
        <v>5.0999999999999997E-2</v>
      </c>
      <c r="BV597" s="12">
        <v>0.17100000000000001</v>
      </c>
      <c r="BW597" s="12">
        <v>9.8000000000000004E-2</v>
      </c>
      <c r="BX597" s="12"/>
      <c r="BY597" s="12"/>
      <c r="BZ597" s="12"/>
      <c r="CA597" s="12"/>
      <c r="CB597" s="12"/>
      <c r="CC597" s="12"/>
      <c r="CD597" s="12"/>
      <c r="CE597" s="12"/>
      <c r="CF597" s="12">
        <v>0.1</v>
      </c>
      <c r="CG597" s="12"/>
      <c r="CH597" s="12">
        <v>5.7000000000000002E-2</v>
      </c>
      <c r="CI597" s="12">
        <v>1.4E-2</v>
      </c>
      <c r="CJ597" s="12"/>
      <c r="CK597" s="12"/>
      <c r="CL597" s="12"/>
      <c r="CM597" s="12"/>
      <c r="CN597" s="12"/>
      <c r="CO597" s="12"/>
      <c r="CP597" s="12"/>
      <c r="CQ597" s="12"/>
      <c r="CR597" s="12"/>
      <c r="CS597" s="12"/>
      <c r="CT597" s="12"/>
      <c r="CU597" s="12"/>
      <c r="CV597" s="12"/>
    </row>
    <row r="598" spans="1:100">
      <c r="B598" s="7" t="s">
        <v>1619</v>
      </c>
      <c r="C598" s="7" t="s">
        <v>1620</v>
      </c>
      <c r="D598" s="7" t="s">
        <v>937</v>
      </c>
      <c r="E598" s="8">
        <v>44.607730105780185</v>
      </c>
      <c r="F598" s="8">
        <v>0.15945749675821877</v>
      </c>
      <c r="G598" s="8">
        <v>3.7341312531987936</v>
      </c>
      <c r="J598" s="8">
        <v>8.2837160341231613</v>
      </c>
      <c r="L598" s="8">
        <v>38.925795252939857</v>
      </c>
      <c r="M598" s="8">
        <v>2.946936016037967</v>
      </c>
      <c r="N598" s="8">
        <v>0.31551833300628934</v>
      </c>
      <c r="R598" s="8">
        <v>99.62261964003585</v>
      </c>
      <c r="S598" s="8">
        <f t="shared" si="104"/>
        <v>89.336606537465755</v>
      </c>
      <c r="T598" s="8">
        <f t="shared" si="105"/>
        <v>1.0657210810810811</v>
      </c>
      <c r="U598" s="12"/>
      <c r="V598" s="12"/>
      <c r="W598" s="12"/>
      <c r="X598" s="12"/>
      <c r="Y598" s="12"/>
      <c r="Z598" s="12"/>
      <c r="AA598" s="12"/>
      <c r="AB598" s="12"/>
      <c r="AC598" s="12"/>
      <c r="AD598" s="12"/>
      <c r="AE598" s="12"/>
      <c r="AF598" s="12">
        <v>2531.91</v>
      </c>
      <c r="AG598" s="12"/>
      <c r="AH598" s="12">
        <v>1885.92</v>
      </c>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row>
    <row r="599" spans="1:100">
      <c r="B599" s="7" t="s">
        <v>1619</v>
      </c>
      <c r="C599" s="7" t="s">
        <v>1620</v>
      </c>
      <c r="D599" s="7" t="s">
        <v>1621</v>
      </c>
      <c r="E599" s="8">
        <v>45.824101800345218</v>
      </c>
      <c r="F599" s="8">
        <v>0.12911039028052362</v>
      </c>
      <c r="G599" s="8">
        <v>2.743595793461127</v>
      </c>
      <c r="J599" s="8">
        <v>7.7980658379588128</v>
      </c>
      <c r="L599" s="8">
        <v>39.338322038597042</v>
      </c>
      <c r="M599" s="8">
        <v>2.8242897873864536</v>
      </c>
      <c r="N599" s="8">
        <v>0.31032487964984629</v>
      </c>
      <c r="R599" s="8">
        <v>99.562525262908665</v>
      </c>
      <c r="S599" s="8">
        <f t="shared" si="104"/>
        <v>89.993950302297009</v>
      </c>
      <c r="T599" s="8">
        <f t="shared" si="105"/>
        <v>1.3901176470588232</v>
      </c>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row>
    <row r="600" spans="1:100">
      <c r="B600" s="7" t="s">
        <v>1619</v>
      </c>
      <c r="C600" s="7" t="s">
        <v>1620</v>
      </c>
      <c r="D600" s="7" t="s">
        <v>935</v>
      </c>
      <c r="E600" s="8">
        <v>45.366135268132183</v>
      </c>
      <c r="F600" s="8">
        <v>0.17654155374523309</v>
      </c>
      <c r="G600" s="8">
        <v>4.5799923085906187</v>
      </c>
      <c r="J600" s="8">
        <v>7.9443699185354903</v>
      </c>
      <c r="L600" s="8">
        <v>37.50751410427295</v>
      </c>
      <c r="M600" s="8">
        <v>3.5308310749046621</v>
      </c>
      <c r="N600" s="8">
        <v>0.28312293972914959</v>
      </c>
      <c r="R600" s="8">
        <v>100.03475013550565</v>
      </c>
      <c r="S600" s="8">
        <f t="shared" si="104"/>
        <v>89.381414376031671</v>
      </c>
      <c r="T600" s="8">
        <f t="shared" si="105"/>
        <v>1.0410572687224668</v>
      </c>
      <c r="U600" s="12"/>
      <c r="V600" s="12"/>
      <c r="W600" s="12"/>
      <c r="X600" s="12"/>
      <c r="Y600" s="12"/>
      <c r="Z600" s="12"/>
      <c r="AA600" s="12"/>
      <c r="AB600" s="12"/>
      <c r="AC600" s="12"/>
      <c r="AD600" s="12">
        <v>21.4</v>
      </c>
      <c r="AE600" s="12"/>
      <c r="AF600" s="12">
        <v>2531.91</v>
      </c>
      <c r="AG600" s="12"/>
      <c r="AH600" s="12">
        <v>1728.76</v>
      </c>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v>35</v>
      </c>
      <c r="BH600" s="12">
        <v>1.48</v>
      </c>
      <c r="BI600" s="12">
        <v>2.62</v>
      </c>
      <c r="BJ600" s="12"/>
      <c r="BK600" s="12">
        <v>1.35</v>
      </c>
      <c r="BL600" s="12">
        <v>0.52700000000000002</v>
      </c>
      <c r="BM600" s="12">
        <v>0.17399999999999999</v>
      </c>
      <c r="BN600" s="12"/>
      <c r="BO600" s="12">
        <v>0.13</v>
      </c>
      <c r="BP600" s="12">
        <v>0.93</v>
      </c>
      <c r="BQ600" s="12">
        <v>0.21</v>
      </c>
      <c r="BR600" s="12"/>
      <c r="BS600" s="12"/>
      <c r="BT600" s="12">
        <v>0.63200000000000001</v>
      </c>
      <c r="BU600" s="12">
        <v>9.7000000000000003E-2</v>
      </c>
      <c r="BV600" s="12">
        <v>0.33</v>
      </c>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row>
    <row r="601" spans="1:100">
      <c r="B601" s="7" t="s">
        <v>1619</v>
      </c>
      <c r="C601" s="7" t="s">
        <v>1618</v>
      </c>
      <c r="D601" s="7" t="s">
        <v>930</v>
      </c>
      <c r="E601" s="8">
        <v>45.222052977133799</v>
      </c>
      <c r="F601" s="8">
        <v>0.15235452921792067</v>
      </c>
      <c r="G601" s="8">
        <v>2.5627847961160168</v>
      </c>
      <c r="J601" s="8">
        <v>8.1635794430609021</v>
      </c>
      <c r="L601" s="8">
        <v>39.753433451563403</v>
      </c>
      <c r="M601" s="8">
        <v>3.2488846627927459</v>
      </c>
      <c r="N601" s="8">
        <v>0.33058347294543805</v>
      </c>
      <c r="R601" s="8">
        <v>100.11523283274218</v>
      </c>
      <c r="S601" s="8">
        <f t="shared" si="104"/>
        <v>89.671469424055871</v>
      </c>
      <c r="T601" s="8">
        <f t="shared" si="105"/>
        <v>1.7119244094488191</v>
      </c>
      <c r="U601" s="12"/>
      <c r="V601" s="12"/>
      <c r="W601" s="12"/>
      <c r="X601" s="12"/>
      <c r="Y601" s="12"/>
      <c r="Z601" s="12"/>
      <c r="AA601" s="12"/>
      <c r="AB601" s="12"/>
      <c r="AC601" s="12"/>
      <c r="AD601" s="12"/>
      <c r="AE601" s="12"/>
      <c r="AF601" s="12">
        <v>2668.77</v>
      </c>
      <c r="AG601" s="12"/>
      <c r="AH601" s="12">
        <v>2200.2399999999998</v>
      </c>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row>
    <row r="602" spans="1:100">
      <c r="B602" s="7" t="s">
        <v>1619</v>
      </c>
      <c r="C602" s="7" t="s">
        <v>1618</v>
      </c>
      <c r="D602" s="7" t="s">
        <v>929</v>
      </c>
      <c r="E602" s="8">
        <v>44.053928826481865</v>
      </c>
      <c r="F602" s="8">
        <v>0.16862264758245407</v>
      </c>
      <c r="G602" s="8">
        <v>3.130121003027591</v>
      </c>
      <c r="J602" s="8">
        <v>8.7784748388135085</v>
      </c>
      <c r="L602" s="8">
        <v>40.610795723151512</v>
      </c>
      <c r="M602" s="8">
        <v>2.5646797895774451</v>
      </c>
      <c r="N602" s="8">
        <v>0.29949712831551317</v>
      </c>
      <c r="R602" s="8">
        <v>100.24022188917613</v>
      </c>
      <c r="S602" s="8">
        <f t="shared" si="104"/>
        <v>89.186751383073357</v>
      </c>
      <c r="T602" s="8">
        <f t="shared" si="105"/>
        <v>1.1064567741935483</v>
      </c>
      <c r="U602" s="12"/>
      <c r="V602" s="12"/>
      <c r="W602" s="12"/>
      <c r="X602" s="12"/>
      <c r="Y602" s="12"/>
      <c r="Z602" s="12"/>
      <c r="AA602" s="12"/>
      <c r="AB602" s="12"/>
      <c r="AC602" s="12"/>
      <c r="AD602" s="12"/>
      <c r="AE602" s="12"/>
      <c r="AF602" s="12">
        <v>2463.48</v>
      </c>
      <c r="AG602" s="12"/>
      <c r="AH602" s="12">
        <v>2357.4</v>
      </c>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row>
    <row r="603" spans="1:100">
      <c r="B603" s="7" t="s">
        <v>1619</v>
      </c>
      <c r="C603" s="7" t="s">
        <v>1618</v>
      </c>
      <c r="D603" s="7" t="s">
        <v>928</v>
      </c>
      <c r="E603" s="8">
        <v>44.787331741107785</v>
      </c>
      <c r="F603" s="8">
        <v>9.0785131907650918E-2</v>
      </c>
      <c r="G603" s="8">
        <v>2.5823326409287373</v>
      </c>
      <c r="J603" s="8">
        <v>7.7893643176764495</v>
      </c>
      <c r="L603" s="8">
        <v>40.792785937171146</v>
      </c>
      <c r="M603" s="8">
        <v>2.1788431657836225</v>
      </c>
      <c r="N603" s="8">
        <v>0.17113407942216244</v>
      </c>
      <c r="R603" s="8">
        <v>99.069329736184727</v>
      </c>
      <c r="S603" s="8">
        <f t="shared" si="104"/>
        <v>90.325927177683397</v>
      </c>
      <c r="T603" s="8">
        <f t="shared" si="105"/>
        <v>1.1394000000000004</v>
      </c>
      <c r="U603" s="12"/>
      <c r="V603" s="12"/>
      <c r="W603" s="12"/>
      <c r="X603" s="12"/>
      <c r="Y603" s="12"/>
      <c r="Z603" s="12"/>
      <c r="AA603" s="12"/>
      <c r="AB603" s="12"/>
      <c r="AC603" s="12"/>
      <c r="AD603" s="12"/>
      <c r="AE603" s="12"/>
      <c r="AF603" s="12">
        <v>2805.63</v>
      </c>
      <c r="AG603" s="12"/>
      <c r="AH603" s="12">
        <v>2435.98</v>
      </c>
      <c r="AI603" s="12"/>
      <c r="AJ603" s="12"/>
      <c r="AK603" s="12"/>
      <c r="AL603" s="12"/>
      <c r="AM603" s="12"/>
      <c r="AN603" s="12"/>
      <c r="AO603" s="12"/>
      <c r="AP603" s="12">
        <v>0.24</v>
      </c>
      <c r="AQ603" s="12">
        <v>16.3</v>
      </c>
      <c r="AR603" s="12"/>
      <c r="AS603" s="12"/>
      <c r="AT603" s="12"/>
      <c r="AU603" s="12"/>
      <c r="AV603" s="12"/>
      <c r="AW603" s="12"/>
      <c r="AX603" s="12"/>
      <c r="AY603" s="12"/>
      <c r="AZ603" s="12"/>
      <c r="BA603" s="12"/>
      <c r="BB603" s="12"/>
      <c r="BC603" s="12"/>
      <c r="BD603" s="12"/>
      <c r="BE603" s="12"/>
      <c r="BF603" s="12"/>
      <c r="BG603" s="12"/>
      <c r="BH603" s="12">
        <v>0.76</v>
      </c>
      <c r="BI603" s="12">
        <v>1.26</v>
      </c>
      <c r="BJ603" s="12"/>
      <c r="BK603" s="12">
        <v>0.8</v>
      </c>
      <c r="BL603" s="12">
        <v>0.2</v>
      </c>
      <c r="BM603" s="12">
        <v>7.4999999999999997E-2</v>
      </c>
      <c r="BN603" s="12"/>
      <c r="BO603" s="12">
        <v>3.6999999999999998E-2</v>
      </c>
      <c r="BP603" s="12">
        <v>0.28000000000000003</v>
      </c>
      <c r="BQ603" s="12">
        <v>5.8999999999999997E-2</v>
      </c>
      <c r="BR603" s="12"/>
      <c r="BS603" s="12"/>
      <c r="BT603" s="12">
        <v>0.18</v>
      </c>
      <c r="BU603" s="12">
        <v>0.03</v>
      </c>
      <c r="BV603" s="12">
        <v>0.13</v>
      </c>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row>
    <row r="604" spans="1:100">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row>
    <row r="605" spans="1:100">
      <c r="A605" s="7" t="s">
        <v>1614</v>
      </c>
      <c r="B605" s="7" t="s">
        <v>1617</v>
      </c>
      <c r="C605" s="7" t="s">
        <v>1616</v>
      </c>
      <c r="D605" s="7" t="s">
        <v>1615</v>
      </c>
      <c r="E605" s="8">
        <v>44.64</v>
      </c>
      <c r="F605" s="8">
        <v>0.14399999999999999</v>
      </c>
      <c r="G605" s="8">
        <v>3.84</v>
      </c>
      <c r="J605" s="8">
        <v>8.23</v>
      </c>
      <c r="L605" s="8">
        <v>39.24</v>
      </c>
      <c r="M605" s="8">
        <v>2.88</v>
      </c>
      <c r="N605" s="8">
        <v>0.25</v>
      </c>
      <c r="R605" s="8">
        <v>99.866103501836363</v>
      </c>
      <c r="S605" s="8">
        <f>100*(L605/40.3)/((L605/40.3)+(J605/71.85))</f>
        <v>89.474377376777298</v>
      </c>
      <c r="T605" s="8">
        <f>1.3504*M605/G605</f>
        <v>1.0128000000000001</v>
      </c>
      <c r="U605" s="12"/>
      <c r="V605" s="12"/>
      <c r="W605" s="12"/>
      <c r="X605" s="12"/>
      <c r="Y605" s="12"/>
      <c r="Z605" s="12"/>
      <c r="AA605" s="12"/>
      <c r="AB605" s="12"/>
      <c r="AC605" s="12"/>
      <c r="AD605" s="12">
        <v>17.399999999999999</v>
      </c>
      <c r="AE605" s="12"/>
      <c r="AF605" s="12"/>
      <c r="AG605" s="12">
        <v>109</v>
      </c>
      <c r="AH605" s="12"/>
      <c r="AI605" s="12"/>
      <c r="AJ605" s="12"/>
      <c r="AK605" s="12"/>
      <c r="AL605" s="12"/>
      <c r="AM605" s="12"/>
      <c r="AN605" s="12"/>
      <c r="AO605" s="12"/>
      <c r="AP605" s="12">
        <v>0.06</v>
      </c>
      <c r="AQ605" s="12">
        <v>15.2</v>
      </c>
      <c r="AR605" s="12">
        <v>4.08</v>
      </c>
      <c r="AS605" s="12">
        <v>8.15</v>
      </c>
      <c r="AT605" s="12">
        <v>0.49</v>
      </c>
      <c r="AU605" s="12"/>
      <c r="AV605" s="12"/>
      <c r="AW605" s="12"/>
      <c r="AX605" s="12"/>
      <c r="AY605" s="12"/>
      <c r="AZ605" s="12"/>
      <c r="BA605" s="12"/>
      <c r="BB605" s="12"/>
      <c r="BC605" s="12"/>
      <c r="BD605" s="12"/>
      <c r="BE605" s="12"/>
      <c r="BF605" s="12"/>
      <c r="BG605" s="12">
        <v>3.2</v>
      </c>
      <c r="BH605" s="12">
        <v>0.34</v>
      </c>
      <c r="BI605" s="12">
        <v>0.89</v>
      </c>
      <c r="BJ605" s="12">
        <v>0.15</v>
      </c>
      <c r="BK605" s="12">
        <v>0.82</v>
      </c>
      <c r="BL605" s="12">
        <v>0.31</v>
      </c>
      <c r="BM605" s="12">
        <v>0.12</v>
      </c>
      <c r="BN605" s="12">
        <v>0.46</v>
      </c>
      <c r="BO605" s="12">
        <v>8.7999999999999995E-2</v>
      </c>
      <c r="BP605" s="12">
        <v>0.6</v>
      </c>
      <c r="BQ605" s="12">
        <v>0.14000000000000001</v>
      </c>
      <c r="BR605" s="12">
        <v>0.41</v>
      </c>
      <c r="BS605" s="12"/>
      <c r="BT605" s="12">
        <v>0.39</v>
      </c>
      <c r="BU605" s="12">
        <v>6.0999999999999999E-2</v>
      </c>
      <c r="BV605" s="12">
        <v>0.21099999999999999</v>
      </c>
      <c r="BW605" s="12">
        <v>1.6E-2</v>
      </c>
      <c r="BX605" s="12"/>
      <c r="BY605" s="12"/>
      <c r="BZ605" s="12"/>
      <c r="CA605" s="12"/>
      <c r="CB605" s="12"/>
      <c r="CC605" s="12"/>
      <c r="CD605" s="12"/>
      <c r="CE605" s="12"/>
      <c r="CF605" s="12">
        <v>0.1</v>
      </c>
      <c r="CG605" s="12"/>
      <c r="CH605" s="12">
        <v>2.9000000000000001E-2</v>
      </c>
      <c r="CI605" s="12">
        <v>1.2999999999999999E-2</v>
      </c>
      <c r="CJ605" s="12"/>
      <c r="CK605" s="12"/>
      <c r="CL605" s="12"/>
      <c r="CM605" s="12"/>
      <c r="CN605" s="12"/>
      <c r="CO605" s="12"/>
      <c r="CP605" s="12"/>
      <c r="CQ605" s="12"/>
      <c r="CR605" s="12"/>
      <c r="CS605" s="12"/>
      <c r="CT605" s="12"/>
      <c r="CU605" s="12"/>
      <c r="CV605" s="12"/>
    </row>
    <row r="606" spans="1:100">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row>
    <row r="607" spans="1:100">
      <c r="A607" s="7" t="s">
        <v>1614</v>
      </c>
      <c r="B607" s="7" t="s">
        <v>1606</v>
      </c>
      <c r="C607" s="7" t="s">
        <v>1549</v>
      </c>
      <c r="D607" s="7" t="s">
        <v>1613</v>
      </c>
      <c r="E607" s="8">
        <v>44.2</v>
      </c>
      <c r="F607" s="8">
        <v>0.1</v>
      </c>
      <c r="G607" s="8">
        <v>2.84</v>
      </c>
      <c r="J607" s="8">
        <v>7.91</v>
      </c>
      <c r="L607" s="8">
        <v>41.8</v>
      </c>
      <c r="M607" s="8">
        <v>2.35</v>
      </c>
      <c r="N607" s="8">
        <v>0.2</v>
      </c>
      <c r="R607" s="8">
        <v>99.4</v>
      </c>
      <c r="S607" s="8">
        <f t="shared" ref="S607:S613" si="106">100*(L607/40.3)/((L607/40.3)+(J607/71.85))</f>
        <v>90.404481739428306</v>
      </c>
      <c r="T607" s="8">
        <f t="shared" ref="T607:T613" si="107">1.3504*M607/G607</f>
        <v>1.1174084507042255</v>
      </c>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row>
    <row r="608" spans="1:100">
      <c r="A608" s="7" t="s">
        <v>1612</v>
      </c>
      <c r="B608" s="7" t="s">
        <v>1606</v>
      </c>
      <c r="C608" s="7" t="s">
        <v>1523</v>
      </c>
      <c r="D608" s="7" t="s">
        <v>1611</v>
      </c>
      <c r="E608" s="8">
        <v>44.6</v>
      </c>
      <c r="F608" s="8">
        <v>0.16</v>
      </c>
      <c r="G608" s="8">
        <v>4.0999999999999996</v>
      </c>
      <c r="J608" s="8">
        <v>7.9</v>
      </c>
      <c r="L608" s="8">
        <v>38.700000000000003</v>
      </c>
      <c r="M608" s="8">
        <v>3.42</v>
      </c>
      <c r="N608" s="8">
        <v>0.36</v>
      </c>
      <c r="R608" s="8">
        <v>99.24</v>
      </c>
      <c r="S608" s="8">
        <f t="shared" si="106"/>
        <v>89.726569999983852</v>
      </c>
      <c r="T608" s="8">
        <f t="shared" si="107"/>
        <v>1.1264312195121953</v>
      </c>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row>
    <row r="609" spans="1:100">
      <c r="A609" s="7" t="s">
        <v>943</v>
      </c>
      <c r="B609" s="7" t="s">
        <v>1606</v>
      </c>
      <c r="C609" s="7" t="s">
        <v>1523</v>
      </c>
      <c r="D609" s="7" t="s">
        <v>1610</v>
      </c>
      <c r="E609" s="8">
        <v>45.25</v>
      </c>
      <c r="F609" s="8">
        <v>0.13</v>
      </c>
      <c r="G609" s="8">
        <v>4.6500000000000004</v>
      </c>
      <c r="J609" s="8">
        <v>8.17</v>
      </c>
      <c r="L609" s="8">
        <v>36.659999999999997</v>
      </c>
      <c r="M609" s="8">
        <v>3.37</v>
      </c>
      <c r="N609" s="8">
        <v>0.33</v>
      </c>
      <c r="R609" s="8">
        <v>98.56</v>
      </c>
      <c r="S609" s="8">
        <f t="shared" si="106"/>
        <v>88.888937633804801</v>
      </c>
      <c r="T609" s="8">
        <f t="shared" si="107"/>
        <v>0.97867698924731183</v>
      </c>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row>
    <row r="610" spans="1:100">
      <c r="B610" s="7" t="s">
        <v>1606</v>
      </c>
      <c r="C610" s="7" t="s">
        <v>1523</v>
      </c>
      <c r="D610" s="7" t="s">
        <v>1609</v>
      </c>
      <c r="E610" s="8">
        <v>44.92</v>
      </c>
      <c r="F610" s="8">
        <v>0.16</v>
      </c>
      <c r="G610" s="8">
        <v>3.7</v>
      </c>
      <c r="J610" s="8">
        <v>8.24</v>
      </c>
      <c r="L610" s="8">
        <v>38.08</v>
      </c>
      <c r="M610" s="8">
        <v>3.45</v>
      </c>
      <c r="N610" s="8">
        <v>0.36</v>
      </c>
      <c r="R610" s="8">
        <v>98.91</v>
      </c>
      <c r="S610" s="8">
        <f t="shared" si="106"/>
        <v>89.176694523030392</v>
      </c>
      <c r="T610" s="8">
        <f t="shared" si="107"/>
        <v>1.259156756756757</v>
      </c>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row>
    <row r="611" spans="1:100">
      <c r="B611" s="7" t="s">
        <v>1606</v>
      </c>
      <c r="C611" s="7" t="s">
        <v>1523</v>
      </c>
      <c r="D611" s="7" t="s">
        <v>1608</v>
      </c>
      <c r="E611" s="8">
        <v>45.1</v>
      </c>
      <c r="F611" s="8">
        <v>0.13</v>
      </c>
      <c r="G611" s="8">
        <v>3.27</v>
      </c>
      <c r="J611" s="8">
        <v>7.69</v>
      </c>
      <c r="L611" s="8">
        <v>39.200000000000003</v>
      </c>
      <c r="M611" s="8">
        <v>3.45</v>
      </c>
      <c r="N611" s="8">
        <v>0.37</v>
      </c>
      <c r="R611" s="8">
        <v>99.21</v>
      </c>
      <c r="S611" s="8">
        <f t="shared" si="106"/>
        <v>90.087502442884471</v>
      </c>
      <c r="T611" s="8">
        <f t="shared" si="107"/>
        <v>1.4247339449541288</v>
      </c>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row>
    <row r="612" spans="1:100">
      <c r="B612" s="7" t="s">
        <v>1606</v>
      </c>
      <c r="C612" s="7" t="s">
        <v>1523</v>
      </c>
      <c r="D612" s="7" t="s">
        <v>1607</v>
      </c>
      <c r="E612" s="8">
        <v>44.53</v>
      </c>
      <c r="F612" s="8">
        <v>0.12</v>
      </c>
      <c r="G612" s="8">
        <v>3.23</v>
      </c>
      <c r="J612" s="8">
        <v>8.31</v>
      </c>
      <c r="L612" s="8">
        <v>41.54</v>
      </c>
      <c r="M612" s="8">
        <v>2.72</v>
      </c>
      <c r="N612" s="8">
        <v>0.11</v>
      </c>
      <c r="R612" s="8">
        <v>100.56</v>
      </c>
      <c r="S612" s="8">
        <f t="shared" si="106"/>
        <v>89.911469714798017</v>
      </c>
      <c r="T612" s="8">
        <f t="shared" si="107"/>
        <v>1.1371789473684211</v>
      </c>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row>
    <row r="613" spans="1:100">
      <c r="B613" s="7" t="s">
        <v>1606</v>
      </c>
      <c r="C613" s="7" t="s">
        <v>1549</v>
      </c>
      <c r="D613" s="7" t="s">
        <v>1605</v>
      </c>
      <c r="E613" s="8">
        <v>43.8</v>
      </c>
      <c r="F613" s="8">
        <v>0.17</v>
      </c>
      <c r="G613" s="8">
        <v>3.16</v>
      </c>
      <c r="J613" s="8">
        <v>8.8000000000000007</v>
      </c>
      <c r="L613" s="8">
        <v>40.270000000000003</v>
      </c>
      <c r="M613" s="8">
        <v>2.67</v>
      </c>
      <c r="N613" s="8">
        <v>0.28999999999999998</v>
      </c>
      <c r="R613" s="8">
        <v>99.16</v>
      </c>
      <c r="S613" s="8">
        <f t="shared" si="106"/>
        <v>89.081413572710545</v>
      </c>
      <c r="T613" s="8">
        <f t="shared" si="107"/>
        <v>1.1410025316455696</v>
      </c>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row>
    <row r="614" spans="1:100">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row>
    <row r="615" spans="1:100">
      <c r="A615" s="36" t="s">
        <v>1604</v>
      </c>
      <c r="B615" s="36" t="s">
        <v>1504</v>
      </c>
      <c r="C615" s="36" t="s">
        <v>1587</v>
      </c>
      <c r="D615" s="36" t="s">
        <v>1603</v>
      </c>
      <c r="E615" s="8">
        <v>44.92</v>
      </c>
      <c r="F615" s="8">
        <v>0.04</v>
      </c>
      <c r="G615" s="8">
        <v>1.55</v>
      </c>
      <c r="J615" s="8">
        <v>5.83</v>
      </c>
      <c r="L615" s="8">
        <v>41.33</v>
      </c>
      <c r="M615" s="8">
        <v>0.89</v>
      </c>
      <c r="N615" s="8">
        <v>7.0000000000000007E-2</v>
      </c>
      <c r="R615" s="8">
        <v>94.63</v>
      </c>
      <c r="S615" s="8">
        <f t="shared" ref="S615:S634" si="108">100*(L615/40.3)/((L615/40.3)+(J615/71.85))</f>
        <v>92.668175894001877</v>
      </c>
      <c r="T615" s="8">
        <f t="shared" ref="T615:T634" si="109">1.3504*M615/G615</f>
        <v>0.7753909677419355</v>
      </c>
      <c r="U615" s="12"/>
      <c r="V615" s="12"/>
      <c r="W615" s="12"/>
      <c r="X615" s="12"/>
      <c r="Y615" s="12"/>
      <c r="Z615" s="12"/>
      <c r="AA615" s="12"/>
      <c r="AB615" s="12"/>
      <c r="AC615" s="12"/>
      <c r="AD615" s="12"/>
      <c r="AE615" s="12"/>
      <c r="AF615" s="12">
        <v>3440</v>
      </c>
      <c r="AG615" s="12"/>
      <c r="AH615" s="12">
        <v>2080</v>
      </c>
      <c r="AI615" s="12"/>
      <c r="AJ615" s="12"/>
      <c r="AK615" s="12"/>
      <c r="AL615" s="12"/>
      <c r="AM615" s="12"/>
      <c r="AN615" s="12"/>
      <c r="AO615" s="12"/>
      <c r="AP615" s="12">
        <v>3</v>
      </c>
      <c r="AQ615" s="12">
        <v>21.7</v>
      </c>
      <c r="AR615" s="12">
        <v>0.5</v>
      </c>
      <c r="AS615" s="12"/>
      <c r="AT615" s="12"/>
      <c r="AU615" s="12"/>
      <c r="AV615" s="12"/>
      <c r="AW615" s="12"/>
      <c r="AX615" s="12"/>
      <c r="AY615" s="12"/>
      <c r="AZ615" s="12"/>
      <c r="BA615" s="12"/>
      <c r="BB615" s="12"/>
      <c r="BC615" s="12"/>
      <c r="BD615" s="12"/>
      <c r="BE615" s="12"/>
      <c r="BF615" s="12"/>
      <c r="BG615" s="12"/>
      <c r="BH615" s="12">
        <v>3.2</v>
      </c>
      <c r="BI615" s="12">
        <v>4.8</v>
      </c>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row>
    <row r="616" spans="1:100">
      <c r="B616" s="7" t="s">
        <v>1504</v>
      </c>
      <c r="C616" s="7" t="s">
        <v>1583</v>
      </c>
      <c r="D616" s="7" t="s">
        <v>1602</v>
      </c>
      <c r="E616" s="8">
        <v>42.06</v>
      </c>
      <c r="F616" s="8">
        <v>7.0000000000000007E-2</v>
      </c>
      <c r="G616" s="8">
        <v>0.66</v>
      </c>
      <c r="J616" s="8">
        <v>6.53</v>
      </c>
      <c r="L616" s="8">
        <v>44.26</v>
      </c>
      <c r="M616" s="8">
        <v>0.89</v>
      </c>
      <c r="N616" s="8">
        <v>7.0000000000000007E-2</v>
      </c>
      <c r="R616" s="8">
        <v>94.54</v>
      </c>
      <c r="S616" s="8">
        <f t="shared" si="108"/>
        <v>92.35722749503374</v>
      </c>
      <c r="T616" s="8">
        <f t="shared" si="109"/>
        <v>1.8209939393939394</v>
      </c>
      <c r="U616" s="12"/>
      <c r="V616" s="12"/>
      <c r="W616" s="12"/>
      <c r="X616" s="12"/>
      <c r="Y616" s="12"/>
      <c r="Z616" s="12"/>
      <c r="AA616" s="12"/>
      <c r="AB616" s="12"/>
      <c r="AC616" s="12"/>
      <c r="AD616" s="12"/>
      <c r="AE616" s="12"/>
      <c r="AF616" s="12">
        <v>2010</v>
      </c>
      <c r="AG616" s="12"/>
      <c r="AH616" s="12">
        <v>2310</v>
      </c>
      <c r="AI616" s="12"/>
      <c r="AJ616" s="12"/>
      <c r="AK616" s="12"/>
      <c r="AL616" s="12"/>
      <c r="AM616" s="12"/>
      <c r="AN616" s="12"/>
      <c r="AO616" s="12"/>
      <c r="AP616" s="12">
        <v>1</v>
      </c>
      <c r="AQ616" s="12">
        <v>8</v>
      </c>
      <c r="AR616" s="12">
        <v>0.9</v>
      </c>
      <c r="AS616" s="12"/>
      <c r="AT616" s="12"/>
      <c r="AU616" s="12"/>
      <c r="AV616" s="12"/>
      <c r="AW616" s="12"/>
      <c r="AX616" s="12"/>
      <c r="AY616" s="12"/>
      <c r="AZ616" s="12"/>
      <c r="BA616" s="12"/>
      <c r="BB616" s="12"/>
      <c r="BC616" s="12"/>
      <c r="BD616" s="12"/>
      <c r="BE616" s="12"/>
      <c r="BF616" s="12"/>
      <c r="BG616" s="12"/>
      <c r="BH616" s="12">
        <v>5.8</v>
      </c>
      <c r="BI616" s="12">
        <v>10</v>
      </c>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row>
    <row r="617" spans="1:100">
      <c r="B617" s="7" t="s">
        <v>1504</v>
      </c>
      <c r="C617" s="7" t="s">
        <v>1583</v>
      </c>
      <c r="D617" s="7" t="s">
        <v>1601</v>
      </c>
      <c r="E617" s="8">
        <v>43.15</v>
      </c>
      <c r="F617" s="8">
        <v>0.08</v>
      </c>
      <c r="G617" s="8">
        <v>0.9</v>
      </c>
      <c r="J617" s="8">
        <v>6.79</v>
      </c>
      <c r="L617" s="8">
        <v>42.39</v>
      </c>
      <c r="M617" s="8">
        <v>0.79</v>
      </c>
      <c r="N617" s="8">
        <v>7.0000000000000007E-2</v>
      </c>
      <c r="R617" s="8">
        <v>94.17</v>
      </c>
      <c r="S617" s="8">
        <f t="shared" si="108"/>
        <v>91.756328820764622</v>
      </c>
      <c r="T617" s="8">
        <f t="shared" si="109"/>
        <v>1.185351111111111</v>
      </c>
      <c r="U617" s="12"/>
      <c r="V617" s="12"/>
      <c r="W617" s="12"/>
      <c r="X617" s="12"/>
      <c r="Y617" s="12"/>
      <c r="Z617" s="12"/>
      <c r="AA617" s="12"/>
      <c r="AB617" s="12"/>
      <c r="AC617" s="12"/>
      <c r="AD617" s="12"/>
      <c r="AE617" s="12"/>
      <c r="AF617" s="12">
        <v>3490</v>
      </c>
      <c r="AG617" s="12"/>
      <c r="AH617" s="12">
        <v>2200</v>
      </c>
      <c r="AI617" s="12"/>
      <c r="AJ617" s="12"/>
      <c r="AK617" s="12"/>
      <c r="AL617" s="12"/>
      <c r="AM617" s="12"/>
      <c r="AN617" s="12"/>
      <c r="AO617" s="12"/>
      <c r="AP617" s="12">
        <v>2.5</v>
      </c>
      <c r="AQ617" s="12">
        <v>26.9</v>
      </c>
      <c r="AR617" s="12">
        <v>0.6</v>
      </c>
      <c r="AS617" s="12"/>
      <c r="AT617" s="12"/>
      <c r="AU617" s="12"/>
      <c r="AV617" s="12"/>
      <c r="AW617" s="12"/>
      <c r="AX617" s="12"/>
      <c r="AY617" s="12"/>
      <c r="AZ617" s="12"/>
      <c r="BA617" s="12"/>
      <c r="BB617" s="12"/>
      <c r="BC617" s="12"/>
      <c r="BD617" s="12"/>
      <c r="BE617" s="12"/>
      <c r="BF617" s="12"/>
      <c r="BG617" s="12"/>
      <c r="BH617" s="12">
        <v>4.4000000000000004</v>
      </c>
      <c r="BI617" s="12">
        <v>8.5</v>
      </c>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row>
    <row r="618" spans="1:100">
      <c r="B618" s="7" t="s">
        <v>1504</v>
      </c>
      <c r="C618" s="7" t="s">
        <v>1587</v>
      </c>
      <c r="D618" s="7" t="s">
        <v>1600</v>
      </c>
      <c r="E618" s="8">
        <v>42.97</v>
      </c>
      <c r="F618" s="8">
        <v>0.04</v>
      </c>
      <c r="G618" s="8">
        <v>0.83</v>
      </c>
      <c r="J618" s="8">
        <v>6.07</v>
      </c>
      <c r="L618" s="8">
        <v>43.44</v>
      </c>
      <c r="M618" s="8">
        <v>0.39</v>
      </c>
      <c r="N618" s="8">
        <v>7.0000000000000007E-2</v>
      </c>
      <c r="R618" s="8">
        <v>93.81</v>
      </c>
      <c r="S618" s="8">
        <f t="shared" si="108"/>
        <v>92.732126383592544</v>
      </c>
      <c r="T618" s="8">
        <f t="shared" si="109"/>
        <v>0.63452530120481931</v>
      </c>
      <c r="U618" s="12"/>
      <c r="V618" s="12"/>
      <c r="W618" s="12"/>
      <c r="X618" s="12"/>
      <c r="Y618" s="12"/>
      <c r="Z618" s="12"/>
      <c r="AA618" s="12"/>
      <c r="AB618" s="12"/>
      <c r="AC618" s="12"/>
      <c r="AD618" s="12"/>
      <c r="AE618" s="12"/>
      <c r="AF618" s="12">
        <v>2230</v>
      </c>
      <c r="AG618" s="12"/>
      <c r="AH618" s="12">
        <v>2270</v>
      </c>
      <c r="AI618" s="12"/>
      <c r="AJ618" s="12"/>
      <c r="AK618" s="12"/>
      <c r="AL618" s="12"/>
      <c r="AM618" s="12"/>
      <c r="AN618" s="12"/>
      <c r="AO618" s="12"/>
      <c r="AP618" s="12">
        <v>1.6</v>
      </c>
      <c r="AQ618" s="12">
        <v>11.5</v>
      </c>
      <c r="AR618" s="12">
        <v>0.2</v>
      </c>
      <c r="AS618" s="12"/>
      <c r="AT618" s="12"/>
      <c r="AU618" s="12"/>
      <c r="AV618" s="12"/>
      <c r="AW618" s="12"/>
      <c r="AX618" s="12"/>
      <c r="AY618" s="12"/>
      <c r="AZ618" s="12"/>
      <c r="BA618" s="12"/>
      <c r="BB618" s="12"/>
      <c r="BC618" s="12"/>
      <c r="BD618" s="12"/>
      <c r="BE618" s="12"/>
      <c r="BF618" s="12"/>
      <c r="BG618" s="12"/>
      <c r="BH618" s="12">
        <v>1.6</v>
      </c>
      <c r="BI618" s="12">
        <v>2.9</v>
      </c>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row>
    <row r="619" spans="1:100">
      <c r="B619" s="7" t="s">
        <v>1504</v>
      </c>
      <c r="C619" s="7" t="s">
        <v>1587</v>
      </c>
      <c r="D619" s="7" t="s">
        <v>1599</v>
      </c>
      <c r="E619" s="8">
        <v>41.74</v>
      </c>
      <c r="F619" s="8">
        <v>0.06</v>
      </c>
      <c r="G619" s="8">
        <v>1.08</v>
      </c>
      <c r="J619" s="8">
        <v>7.75</v>
      </c>
      <c r="L619" s="8">
        <v>42.25</v>
      </c>
      <c r="M619" s="8">
        <v>0.8</v>
      </c>
      <c r="N619" s="8">
        <v>7.0000000000000007E-2</v>
      </c>
      <c r="R619" s="8">
        <v>93.75</v>
      </c>
      <c r="S619" s="8">
        <f t="shared" si="108"/>
        <v>90.671261466776684</v>
      </c>
      <c r="T619" s="8">
        <f t="shared" si="109"/>
        <v>1.0002962962962965</v>
      </c>
      <c r="U619" s="12"/>
      <c r="V619" s="12"/>
      <c r="W619" s="12"/>
      <c r="X619" s="12"/>
      <c r="Y619" s="12"/>
      <c r="Z619" s="12"/>
      <c r="AA619" s="12"/>
      <c r="AB619" s="12"/>
      <c r="AC619" s="12"/>
      <c r="AD619" s="12"/>
      <c r="AE619" s="12"/>
      <c r="AF619" s="12">
        <v>2900</v>
      </c>
      <c r="AG619" s="12"/>
      <c r="AH619" s="12">
        <v>2320</v>
      </c>
      <c r="AI619" s="12"/>
      <c r="AJ619" s="12"/>
      <c r="AK619" s="12"/>
      <c r="AL619" s="12"/>
      <c r="AM619" s="12"/>
      <c r="AN619" s="12"/>
      <c r="AO619" s="12"/>
      <c r="AP619" s="12">
        <v>1.2</v>
      </c>
      <c r="AQ619" s="12">
        <v>7.1</v>
      </c>
      <c r="AR619" s="12">
        <v>0.6</v>
      </c>
      <c r="AS619" s="12"/>
      <c r="AT619" s="12"/>
      <c r="AU619" s="12"/>
      <c r="AV619" s="12"/>
      <c r="AW619" s="12"/>
      <c r="AX619" s="12"/>
      <c r="AY619" s="12"/>
      <c r="AZ619" s="12"/>
      <c r="BA619" s="12"/>
      <c r="BB619" s="12"/>
      <c r="BC619" s="12"/>
      <c r="BD619" s="12"/>
      <c r="BE619" s="12"/>
      <c r="BF619" s="12"/>
      <c r="BG619" s="12"/>
      <c r="BH619" s="12">
        <v>1.7</v>
      </c>
      <c r="BI619" s="12">
        <v>3</v>
      </c>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row>
    <row r="620" spans="1:100">
      <c r="B620" s="7" t="s">
        <v>1504</v>
      </c>
      <c r="C620" s="7" t="s">
        <v>1587</v>
      </c>
      <c r="D620" s="7" t="s">
        <v>1598</v>
      </c>
      <c r="E620" s="8">
        <v>43.3</v>
      </c>
      <c r="F620" s="8">
        <v>0.02</v>
      </c>
      <c r="G620" s="8">
        <v>0.88</v>
      </c>
      <c r="J620" s="8">
        <v>5.97</v>
      </c>
      <c r="L620" s="8">
        <v>43.12</v>
      </c>
      <c r="M620" s="8">
        <v>0.48</v>
      </c>
      <c r="N620" s="8">
        <v>7.0000000000000007E-2</v>
      </c>
      <c r="R620" s="8">
        <v>93.84</v>
      </c>
      <c r="S620" s="8">
        <f t="shared" si="108"/>
        <v>92.794007840628396</v>
      </c>
      <c r="T620" s="8">
        <f t="shared" si="109"/>
        <v>0.73658181818181812</v>
      </c>
      <c r="U620" s="12"/>
      <c r="V620" s="12"/>
      <c r="W620" s="12"/>
      <c r="X620" s="12"/>
      <c r="Y620" s="12"/>
      <c r="Z620" s="12"/>
      <c r="AA620" s="12"/>
      <c r="AB620" s="12"/>
      <c r="AC620" s="12"/>
      <c r="AD620" s="12"/>
      <c r="AE620" s="12"/>
      <c r="AF620" s="12">
        <v>2720</v>
      </c>
      <c r="AG620" s="12"/>
      <c r="AH620" s="12">
        <v>2230</v>
      </c>
      <c r="AI620" s="12"/>
      <c r="AJ620" s="12"/>
      <c r="AK620" s="12"/>
      <c r="AL620" s="12"/>
      <c r="AM620" s="12"/>
      <c r="AN620" s="12"/>
      <c r="AO620" s="12"/>
      <c r="AP620" s="12">
        <v>1.4</v>
      </c>
      <c r="AQ620" s="12">
        <v>10</v>
      </c>
      <c r="AR620" s="12">
        <v>0.5</v>
      </c>
      <c r="AS620" s="12"/>
      <c r="AT620" s="12"/>
      <c r="AU620" s="12"/>
      <c r="AV620" s="12"/>
      <c r="AW620" s="12"/>
      <c r="AX620" s="12"/>
      <c r="AY620" s="12"/>
      <c r="AZ620" s="12"/>
      <c r="BA620" s="12"/>
      <c r="BB620" s="12"/>
      <c r="BC620" s="12"/>
      <c r="BD620" s="12"/>
      <c r="BE620" s="12"/>
      <c r="BF620" s="12"/>
      <c r="BG620" s="12"/>
      <c r="BH620" s="12">
        <v>2.5</v>
      </c>
      <c r="BI620" s="12">
        <v>4.3</v>
      </c>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row>
    <row r="621" spans="1:100">
      <c r="B621" s="7" t="s">
        <v>1504</v>
      </c>
      <c r="C621" s="7" t="s">
        <v>1587</v>
      </c>
      <c r="D621" s="7" t="s">
        <v>1597</v>
      </c>
      <c r="E621" s="8">
        <v>44.29</v>
      </c>
      <c r="F621" s="8">
        <v>0.04</v>
      </c>
      <c r="G621" s="8">
        <v>0.98</v>
      </c>
      <c r="J621" s="8">
        <v>6.06</v>
      </c>
      <c r="L621" s="8">
        <v>43.4</v>
      </c>
      <c r="M621" s="8">
        <v>0.56000000000000005</v>
      </c>
      <c r="N621" s="8">
        <v>7.0000000000000007E-2</v>
      </c>
      <c r="R621" s="8">
        <v>95.4</v>
      </c>
      <c r="S621" s="8">
        <f t="shared" si="108"/>
        <v>92.737028432348723</v>
      </c>
      <c r="T621" s="8">
        <f t="shared" si="109"/>
        <v>0.77165714285714304</v>
      </c>
      <c r="U621" s="12"/>
      <c r="V621" s="12"/>
      <c r="W621" s="12"/>
      <c r="X621" s="12"/>
      <c r="Y621" s="12"/>
      <c r="Z621" s="12"/>
      <c r="AA621" s="12"/>
      <c r="AB621" s="12"/>
      <c r="AC621" s="12"/>
      <c r="AD621" s="12"/>
      <c r="AE621" s="12"/>
      <c r="AF621" s="12">
        <v>2740</v>
      </c>
      <c r="AG621" s="12"/>
      <c r="AH621" s="12">
        <v>2210</v>
      </c>
      <c r="AI621" s="12"/>
      <c r="AJ621" s="12"/>
      <c r="AK621" s="12"/>
      <c r="AL621" s="12"/>
      <c r="AM621" s="12"/>
      <c r="AN621" s="12"/>
      <c r="AO621" s="12"/>
      <c r="AP621" s="12">
        <v>2.5</v>
      </c>
      <c r="AQ621" s="12">
        <v>11</v>
      </c>
      <c r="AR621" s="12">
        <v>0.3</v>
      </c>
      <c r="AS621" s="12"/>
      <c r="AT621" s="12"/>
      <c r="AU621" s="12"/>
      <c r="AV621" s="12"/>
      <c r="AW621" s="12"/>
      <c r="AX621" s="12"/>
      <c r="AY621" s="12"/>
      <c r="AZ621" s="12"/>
      <c r="BA621" s="12"/>
      <c r="BB621" s="12"/>
      <c r="BC621" s="12"/>
      <c r="BD621" s="12"/>
      <c r="BE621" s="12"/>
      <c r="BF621" s="12"/>
      <c r="BG621" s="12"/>
      <c r="BH621" s="12">
        <v>2.6</v>
      </c>
      <c r="BI621" s="12">
        <v>3.9</v>
      </c>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row>
    <row r="622" spans="1:100">
      <c r="B622" s="7" t="s">
        <v>1504</v>
      </c>
      <c r="C622" s="7" t="s">
        <v>1587</v>
      </c>
      <c r="D622" s="7" t="s">
        <v>1596</v>
      </c>
      <c r="E622" s="8">
        <v>44.1</v>
      </c>
      <c r="F622" s="8">
        <v>0.11</v>
      </c>
      <c r="G622" s="8">
        <v>3.6</v>
      </c>
      <c r="J622" s="8">
        <v>14.1</v>
      </c>
      <c r="L622" s="8">
        <v>33.450000000000003</v>
      </c>
      <c r="M622" s="8">
        <v>2.9</v>
      </c>
      <c r="N622" s="8">
        <v>0.21</v>
      </c>
      <c r="R622" s="8">
        <v>98.47</v>
      </c>
      <c r="S622" s="8">
        <f t="shared" si="108"/>
        <v>80.878058629784334</v>
      </c>
      <c r="T622" s="8">
        <f t="shared" si="109"/>
        <v>1.0878222222222222</v>
      </c>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row>
    <row r="623" spans="1:100">
      <c r="B623" s="7" t="s">
        <v>1504</v>
      </c>
      <c r="C623" s="7" t="s">
        <v>1583</v>
      </c>
      <c r="D623" s="7" t="s">
        <v>1595</v>
      </c>
      <c r="E623" s="8">
        <v>43.83</v>
      </c>
      <c r="F623" s="8">
        <v>0.31</v>
      </c>
      <c r="G623" s="8">
        <v>0.86</v>
      </c>
      <c r="J623" s="8">
        <v>6.84</v>
      </c>
      <c r="L623" s="8">
        <v>42.48</v>
      </c>
      <c r="M623" s="8">
        <v>0.76</v>
      </c>
      <c r="N623" s="8">
        <v>7.0000000000000007E-2</v>
      </c>
      <c r="R623" s="8">
        <v>95.15</v>
      </c>
      <c r="S623" s="8">
        <f t="shared" si="108"/>
        <v>91.716789268714848</v>
      </c>
      <c r="T623" s="8">
        <f t="shared" si="109"/>
        <v>1.1933767441860466</v>
      </c>
      <c r="U623" s="12"/>
      <c r="V623" s="12"/>
      <c r="W623" s="12"/>
      <c r="X623" s="12"/>
      <c r="Y623" s="12"/>
      <c r="Z623" s="12"/>
      <c r="AA623" s="12"/>
      <c r="AB623" s="12"/>
      <c r="AC623" s="12"/>
      <c r="AD623" s="12"/>
      <c r="AE623" s="12"/>
      <c r="AF623" s="12">
        <v>2220</v>
      </c>
      <c r="AG623" s="12"/>
      <c r="AH623" s="12">
        <v>2180</v>
      </c>
      <c r="AI623" s="12"/>
      <c r="AJ623" s="12"/>
      <c r="AK623" s="12"/>
      <c r="AL623" s="12"/>
      <c r="AM623" s="12"/>
      <c r="AN623" s="12"/>
      <c r="AO623" s="12"/>
      <c r="AP623" s="12">
        <v>17.2</v>
      </c>
      <c r="AQ623" s="12">
        <v>86</v>
      </c>
      <c r="AR623" s="12">
        <v>0.6</v>
      </c>
      <c r="AS623" s="12"/>
      <c r="AT623" s="12"/>
      <c r="AU623" s="12"/>
      <c r="AV623" s="12"/>
      <c r="AW623" s="12"/>
      <c r="AX623" s="12"/>
      <c r="AY623" s="12"/>
      <c r="AZ623" s="12"/>
      <c r="BA623" s="12"/>
      <c r="BB623" s="12"/>
      <c r="BC623" s="12"/>
      <c r="BD623" s="12"/>
      <c r="BE623" s="12"/>
      <c r="BF623" s="12"/>
      <c r="BG623" s="12"/>
      <c r="BH623" s="12">
        <v>7.3</v>
      </c>
      <c r="BI623" s="12">
        <v>12.1</v>
      </c>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row>
    <row r="624" spans="1:100">
      <c r="B624" s="7" t="s">
        <v>1504</v>
      </c>
      <c r="C624" s="7" t="s">
        <v>1587</v>
      </c>
      <c r="D624" s="7" t="s">
        <v>1594</v>
      </c>
      <c r="E624" s="8">
        <v>43.88</v>
      </c>
      <c r="F624" s="8">
        <v>0.05</v>
      </c>
      <c r="G624" s="8">
        <v>1.67</v>
      </c>
      <c r="J624" s="8">
        <v>5.54</v>
      </c>
      <c r="L624" s="8">
        <v>40.65</v>
      </c>
      <c r="M624" s="8">
        <v>0.71</v>
      </c>
      <c r="N624" s="8">
        <v>7.0000000000000007E-2</v>
      </c>
      <c r="R624" s="8">
        <v>92.57</v>
      </c>
      <c r="S624" s="8">
        <f t="shared" si="108"/>
        <v>92.898711165472761</v>
      </c>
      <c r="T624" s="8">
        <f t="shared" si="109"/>
        <v>0.57412215568862279</v>
      </c>
      <c r="U624" s="12"/>
      <c r="V624" s="12"/>
      <c r="W624" s="12"/>
      <c r="X624" s="12"/>
      <c r="Y624" s="12"/>
      <c r="Z624" s="12"/>
      <c r="AA624" s="12"/>
      <c r="AB624" s="12"/>
      <c r="AC624" s="12"/>
      <c r="AD624" s="12"/>
      <c r="AE624" s="12"/>
      <c r="AF624" s="12">
        <v>3030</v>
      </c>
      <c r="AG624" s="12"/>
      <c r="AH624" s="12">
        <v>2010</v>
      </c>
      <c r="AI624" s="12"/>
      <c r="AJ624" s="12"/>
      <c r="AK624" s="12"/>
      <c r="AL624" s="12"/>
      <c r="AM624" s="12"/>
      <c r="AN624" s="12"/>
      <c r="AO624" s="12"/>
      <c r="AP624" s="12">
        <v>1.4</v>
      </c>
      <c r="AQ624" s="12">
        <v>10</v>
      </c>
      <c r="AR624" s="12">
        <v>0.5</v>
      </c>
      <c r="AS624" s="12"/>
      <c r="AT624" s="12"/>
      <c r="AU624" s="12"/>
      <c r="AV624" s="12"/>
      <c r="AW624" s="12"/>
      <c r="AX624" s="12"/>
      <c r="AY624" s="12"/>
      <c r="AZ624" s="12"/>
      <c r="BA624" s="12"/>
      <c r="BB624" s="12"/>
      <c r="BC624" s="12"/>
      <c r="BD624" s="12"/>
      <c r="BE624" s="12"/>
      <c r="BF624" s="12"/>
      <c r="BG624" s="12"/>
      <c r="BH624" s="12">
        <v>2.7</v>
      </c>
      <c r="BI624" s="12">
        <v>7.3</v>
      </c>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row>
    <row r="625" spans="1:100">
      <c r="B625" s="7" t="s">
        <v>1504</v>
      </c>
      <c r="C625" s="7" t="s">
        <v>1587</v>
      </c>
      <c r="D625" s="7" t="s">
        <v>1593</v>
      </c>
      <c r="E625" s="8">
        <v>41.48</v>
      </c>
      <c r="F625" s="8">
        <v>0.04</v>
      </c>
      <c r="G625" s="8">
        <v>2.0699999999999998</v>
      </c>
      <c r="J625" s="8">
        <v>6.86</v>
      </c>
      <c r="L625" s="8">
        <v>40.11</v>
      </c>
      <c r="M625" s="8">
        <v>1.18</v>
      </c>
      <c r="N625" s="8">
        <v>7.0000000000000007E-2</v>
      </c>
      <c r="R625" s="8">
        <v>91.81</v>
      </c>
      <c r="S625" s="8">
        <f t="shared" si="108"/>
        <v>91.246790463979494</v>
      </c>
      <c r="T625" s="8">
        <f t="shared" si="109"/>
        <v>0.7697932367149759</v>
      </c>
      <c r="U625" s="12"/>
      <c r="V625" s="12"/>
      <c r="W625" s="12"/>
      <c r="X625" s="12"/>
      <c r="Y625" s="12"/>
      <c r="Z625" s="12"/>
      <c r="AA625" s="12"/>
      <c r="AB625" s="12"/>
      <c r="AC625" s="12"/>
      <c r="AD625" s="12"/>
      <c r="AE625" s="12"/>
      <c r="AF625" s="12">
        <v>3370</v>
      </c>
      <c r="AG625" s="12"/>
      <c r="AH625" s="12">
        <v>2120</v>
      </c>
      <c r="AI625" s="12"/>
      <c r="AJ625" s="12"/>
      <c r="AK625" s="12"/>
      <c r="AL625" s="12"/>
      <c r="AM625" s="12"/>
      <c r="AN625" s="12"/>
      <c r="AO625" s="12"/>
      <c r="AP625" s="12">
        <v>1.2</v>
      </c>
      <c r="AQ625" s="12">
        <v>7.1</v>
      </c>
      <c r="AR625" s="12">
        <v>0.9</v>
      </c>
      <c r="AS625" s="12"/>
      <c r="AT625" s="12"/>
      <c r="AU625" s="12"/>
      <c r="AV625" s="12"/>
      <c r="AW625" s="12"/>
      <c r="AX625" s="12"/>
      <c r="AY625" s="12"/>
      <c r="AZ625" s="12"/>
      <c r="BA625" s="12"/>
      <c r="BB625" s="12"/>
      <c r="BC625" s="12"/>
      <c r="BD625" s="12"/>
      <c r="BE625" s="12"/>
      <c r="BF625" s="12"/>
      <c r="BG625" s="12"/>
      <c r="BH625" s="12">
        <v>2</v>
      </c>
      <c r="BI625" s="12">
        <v>3.1</v>
      </c>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row>
    <row r="626" spans="1:100">
      <c r="B626" s="7" t="s">
        <v>1504</v>
      </c>
      <c r="C626" s="7" t="s">
        <v>1583</v>
      </c>
      <c r="D626" s="7" t="s">
        <v>1592</v>
      </c>
      <c r="E626" s="8">
        <v>38.56</v>
      </c>
      <c r="F626" s="8">
        <v>0.03</v>
      </c>
      <c r="G626" s="8">
        <v>0.84</v>
      </c>
      <c r="J626" s="8">
        <v>5.6</v>
      </c>
      <c r="L626" s="8">
        <v>40.409999999999997</v>
      </c>
      <c r="M626" s="8">
        <v>0.28000000000000003</v>
      </c>
      <c r="N626" s="8">
        <v>7.0000000000000007E-2</v>
      </c>
      <c r="R626" s="8">
        <v>85.79</v>
      </c>
      <c r="S626" s="8">
        <f t="shared" si="108"/>
        <v>92.787791272262325</v>
      </c>
      <c r="T626" s="8">
        <f t="shared" si="109"/>
        <v>0.45013333333333344</v>
      </c>
      <c r="U626" s="12"/>
      <c r="V626" s="12"/>
      <c r="W626" s="12"/>
      <c r="X626" s="12"/>
      <c r="Y626" s="12"/>
      <c r="Z626" s="12"/>
      <c r="AA626" s="12"/>
      <c r="AB626" s="12"/>
      <c r="AC626" s="12"/>
      <c r="AD626" s="12"/>
      <c r="AE626" s="12"/>
      <c r="AF626" s="12">
        <v>2520</v>
      </c>
      <c r="AG626" s="12"/>
      <c r="AH626" s="12">
        <v>2030</v>
      </c>
      <c r="AI626" s="12"/>
      <c r="AJ626" s="12"/>
      <c r="AK626" s="12"/>
      <c r="AL626" s="12"/>
      <c r="AM626" s="12"/>
      <c r="AN626" s="12"/>
      <c r="AO626" s="12"/>
      <c r="AP626" s="12">
        <v>2.2000000000000002</v>
      </c>
      <c r="AQ626" s="12">
        <v>29</v>
      </c>
      <c r="AR626" s="12">
        <v>0.2</v>
      </c>
      <c r="AS626" s="12"/>
      <c r="AT626" s="12"/>
      <c r="AU626" s="12"/>
      <c r="AV626" s="12"/>
      <c r="AW626" s="12"/>
      <c r="AX626" s="12"/>
      <c r="AY626" s="12"/>
      <c r="AZ626" s="12"/>
      <c r="BA626" s="12"/>
      <c r="BB626" s="12"/>
      <c r="BC626" s="12"/>
      <c r="BD626" s="12"/>
      <c r="BE626" s="12"/>
      <c r="BF626" s="12"/>
      <c r="BG626" s="12"/>
      <c r="BH626" s="12">
        <v>2.5</v>
      </c>
      <c r="BI626" s="12">
        <v>4.2</v>
      </c>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row>
    <row r="627" spans="1:100">
      <c r="B627" s="7" t="s">
        <v>1504</v>
      </c>
      <c r="C627" s="7" t="s">
        <v>1587</v>
      </c>
      <c r="D627" s="7" t="s">
        <v>1591</v>
      </c>
      <c r="E627" s="8">
        <v>39.93</v>
      </c>
      <c r="F627" s="8">
        <v>0.1</v>
      </c>
      <c r="G627" s="8">
        <v>2.14</v>
      </c>
      <c r="J627" s="8">
        <v>6.73</v>
      </c>
      <c r="L627" s="8">
        <v>39.22</v>
      </c>
      <c r="M627" s="8">
        <v>0.98</v>
      </c>
      <c r="N627" s="8">
        <v>7.0000000000000007E-2</v>
      </c>
      <c r="R627" s="8">
        <v>89.17</v>
      </c>
      <c r="S627" s="8">
        <f t="shared" si="108"/>
        <v>91.220344842767147</v>
      </c>
      <c r="T627" s="8">
        <f t="shared" si="109"/>
        <v>0.61840747663551399</v>
      </c>
      <c r="U627" s="12"/>
      <c r="V627" s="12"/>
      <c r="W627" s="12"/>
      <c r="X627" s="12"/>
      <c r="Y627" s="12"/>
      <c r="Z627" s="12"/>
      <c r="AA627" s="12"/>
      <c r="AB627" s="12"/>
      <c r="AC627" s="12"/>
      <c r="AD627" s="12"/>
      <c r="AE627" s="12"/>
      <c r="AF627" s="12">
        <v>1910</v>
      </c>
      <c r="AG627" s="12"/>
      <c r="AH627" s="12">
        <v>1980</v>
      </c>
      <c r="AI627" s="12"/>
      <c r="AJ627" s="12"/>
      <c r="AK627" s="12"/>
      <c r="AL627" s="12"/>
      <c r="AM627" s="12"/>
      <c r="AN627" s="12"/>
      <c r="AO627" s="12"/>
      <c r="AP627" s="12">
        <v>2.2999999999999998</v>
      </c>
      <c r="AQ627" s="12">
        <v>15</v>
      </c>
      <c r="AR627" s="12">
        <v>2.8</v>
      </c>
      <c r="AS627" s="12"/>
      <c r="AT627" s="12"/>
      <c r="AU627" s="12"/>
      <c r="AV627" s="12"/>
      <c r="AW627" s="12"/>
      <c r="AX627" s="12"/>
      <c r="AY627" s="12"/>
      <c r="AZ627" s="12"/>
      <c r="BA627" s="12"/>
      <c r="BB627" s="12"/>
      <c r="BC627" s="12"/>
      <c r="BD627" s="12"/>
      <c r="BE627" s="12"/>
      <c r="BF627" s="12"/>
      <c r="BG627" s="12"/>
      <c r="BH627" s="12">
        <v>2</v>
      </c>
      <c r="BI627" s="12">
        <v>4.0999999999999996</v>
      </c>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row>
    <row r="628" spans="1:100">
      <c r="B628" s="7" t="s">
        <v>1504</v>
      </c>
      <c r="C628" s="7" t="s">
        <v>1583</v>
      </c>
      <c r="D628" s="7" t="s">
        <v>1590</v>
      </c>
      <c r="E628" s="8">
        <v>43.97</v>
      </c>
      <c r="F628" s="8">
        <v>0.08</v>
      </c>
      <c r="G628" s="8">
        <v>1.39</v>
      </c>
      <c r="J628" s="8">
        <v>6.4</v>
      </c>
      <c r="L628" s="8">
        <v>41.39</v>
      </c>
      <c r="M628" s="8">
        <v>0.48</v>
      </c>
      <c r="N628" s="8">
        <v>7.0000000000000007E-2</v>
      </c>
      <c r="R628" s="8">
        <v>93.78</v>
      </c>
      <c r="S628" s="8">
        <f t="shared" si="108"/>
        <v>92.019287135324149</v>
      </c>
      <c r="T628" s="8">
        <f t="shared" si="109"/>
        <v>0.46632517985611516</v>
      </c>
      <c r="U628" s="12"/>
      <c r="V628" s="12"/>
      <c r="W628" s="12"/>
      <c r="X628" s="12"/>
      <c r="Y628" s="12"/>
      <c r="Z628" s="12"/>
      <c r="AA628" s="12"/>
      <c r="AB628" s="12"/>
      <c r="AC628" s="12"/>
      <c r="AD628" s="12"/>
      <c r="AE628" s="12"/>
      <c r="AF628" s="12">
        <v>2650</v>
      </c>
      <c r="AG628" s="12"/>
      <c r="AH628" s="12">
        <v>2010</v>
      </c>
      <c r="AI628" s="12"/>
      <c r="AJ628" s="12"/>
      <c r="AK628" s="12"/>
      <c r="AL628" s="12"/>
      <c r="AM628" s="12"/>
      <c r="AN628" s="12"/>
      <c r="AO628" s="12"/>
      <c r="AP628" s="12">
        <v>1.6</v>
      </c>
      <c r="AQ628" s="12">
        <v>11</v>
      </c>
      <c r="AR628" s="12">
        <v>1.1000000000000001</v>
      </c>
      <c r="AS628" s="12"/>
      <c r="AT628" s="12"/>
      <c r="AU628" s="12"/>
      <c r="AV628" s="12"/>
      <c r="AW628" s="12"/>
      <c r="AX628" s="12"/>
      <c r="AY628" s="12"/>
      <c r="AZ628" s="12"/>
      <c r="BA628" s="12"/>
      <c r="BB628" s="12"/>
      <c r="BC628" s="12"/>
      <c r="BD628" s="12"/>
      <c r="BE628" s="12"/>
      <c r="BF628" s="12"/>
      <c r="BG628" s="12"/>
      <c r="BH628" s="12">
        <v>1.7</v>
      </c>
      <c r="BI628" s="12">
        <v>3.2</v>
      </c>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row>
    <row r="629" spans="1:100">
      <c r="B629" s="7" t="s">
        <v>1504</v>
      </c>
      <c r="C629" s="7" t="s">
        <v>1587</v>
      </c>
      <c r="D629" s="7" t="s">
        <v>1589</v>
      </c>
      <c r="E629" s="8">
        <v>38.799999999999997</v>
      </c>
      <c r="F629" s="8">
        <v>0.04</v>
      </c>
      <c r="G629" s="8">
        <v>0.75</v>
      </c>
      <c r="J629" s="8">
        <v>6.14</v>
      </c>
      <c r="L629" s="8">
        <v>43.54</v>
      </c>
      <c r="M629" s="8">
        <v>0.28999999999999998</v>
      </c>
      <c r="N629" s="8">
        <v>7.0000000000000007E-2</v>
      </c>
      <c r="R629" s="8">
        <v>89.63</v>
      </c>
      <c r="S629" s="8">
        <f t="shared" si="108"/>
        <v>92.670103095837391</v>
      </c>
      <c r="T629" s="8">
        <f t="shared" si="109"/>
        <v>0.52215466666666666</v>
      </c>
      <c r="U629" s="12"/>
      <c r="V629" s="12"/>
      <c r="W629" s="12"/>
      <c r="X629" s="12"/>
      <c r="Y629" s="12"/>
      <c r="Z629" s="12"/>
      <c r="AA629" s="12"/>
      <c r="AB629" s="12"/>
      <c r="AC629" s="12"/>
      <c r="AD629" s="12"/>
      <c r="AE629" s="12"/>
      <c r="AF629" s="12">
        <v>1730</v>
      </c>
      <c r="AG629" s="12"/>
      <c r="AH629" s="12">
        <v>2340</v>
      </c>
      <c r="AI629" s="12"/>
      <c r="AJ629" s="12"/>
      <c r="AK629" s="12"/>
      <c r="AL629" s="12"/>
      <c r="AM629" s="12"/>
      <c r="AN629" s="12"/>
      <c r="AO629" s="12"/>
      <c r="AP629" s="12">
        <v>2.4</v>
      </c>
      <c r="AQ629" s="12">
        <v>10</v>
      </c>
      <c r="AR629" s="12">
        <v>0.6</v>
      </c>
      <c r="AS629" s="12"/>
      <c r="AT629" s="12"/>
      <c r="AU629" s="12"/>
      <c r="AV629" s="12"/>
      <c r="AW629" s="12"/>
      <c r="AX629" s="12"/>
      <c r="AY629" s="12"/>
      <c r="AZ629" s="12"/>
      <c r="BA629" s="12"/>
      <c r="BB629" s="12"/>
      <c r="BC629" s="12"/>
      <c r="BD629" s="12"/>
      <c r="BE629" s="12"/>
      <c r="BF629" s="12"/>
      <c r="BG629" s="12"/>
      <c r="BH629" s="12">
        <v>3.4</v>
      </c>
      <c r="BI629" s="12">
        <v>4.0999999999999996</v>
      </c>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row>
    <row r="630" spans="1:100">
      <c r="B630" s="7" t="s">
        <v>1504</v>
      </c>
      <c r="C630" s="7" t="s">
        <v>1583</v>
      </c>
      <c r="D630" s="7" t="s">
        <v>1588</v>
      </c>
      <c r="E630" s="8">
        <v>40.770000000000003</v>
      </c>
      <c r="F630" s="8">
        <v>0.04</v>
      </c>
      <c r="G630" s="8">
        <v>0.7</v>
      </c>
      <c r="J630" s="8">
        <v>6.05</v>
      </c>
      <c r="L630" s="8">
        <v>44.04</v>
      </c>
      <c r="M630" s="8">
        <v>0.37</v>
      </c>
      <c r="N630" s="8">
        <v>7.0000000000000007E-2</v>
      </c>
      <c r="R630" s="8">
        <v>92.04</v>
      </c>
      <c r="S630" s="8">
        <f t="shared" si="108"/>
        <v>92.845990817728051</v>
      </c>
      <c r="T630" s="8">
        <f t="shared" si="109"/>
        <v>0.71378285714285727</v>
      </c>
      <c r="U630" s="12"/>
      <c r="V630" s="12"/>
      <c r="W630" s="12"/>
      <c r="X630" s="12"/>
      <c r="Y630" s="12"/>
      <c r="Z630" s="12"/>
      <c r="AA630" s="12"/>
      <c r="AB630" s="12"/>
      <c r="AC630" s="12"/>
      <c r="AD630" s="12"/>
      <c r="AE630" s="12"/>
      <c r="AF630" s="12">
        <v>2290</v>
      </c>
      <c r="AG630" s="12"/>
      <c r="AH630" s="12">
        <v>2190</v>
      </c>
      <c r="AI630" s="12"/>
      <c r="AJ630" s="12"/>
      <c r="AK630" s="12"/>
      <c r="AL630" s="12"/>
      <c r="AM630" s="12"/>
      <c r="AN630" s="12"/>
      <c r="AO630" s="12"/>
      <c r="AP630" s="12">
        <v>2.1</v>
      </c>
      <c r="AQ630" s="12">
        <v>18</v>
      </c>
      <c r="AR630" s="12">
        <v>0.5</v>
      </c>
      <c r="AS630" s="12"/>
      <c r="AT630" s="12"/>
      <c r="AU630" s="12"/>
      <c r="AV630" s="12"/>
      <c r="AW630" s="12"/>
      <c r="AX630" s="12"/>
      <c r="AY630" s="12"/>
      <c r="AZ630" s="12"/>
      <c r="BA630" s="12"/>
      <c r="BB630" s="12"/>
      <c r="BC630" s="12"/>
      <c r="BD630" s="12"/>
      <c r="BE630" s="12"/>
      <c r="BF630" s="12"/>
      <c r="BG630" s="12"/>
      <c r="BH630" s="12">
        <v>2.5</v>
      </c>
      <c r="BI630" s="12">
        <v>5.9</v>
      </c>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row>
    <row r="631" spans="1:100">
      <c r="B631" s="7" t="s">
        <v>1504</v>
      </c>
      <c r="C631" s="7" t="s">
        <v>1587</v>
      </c>
      <c r="D631" s="7" t="s">
        <v>1586</v>
      </c>
      <c r="E631" s="8">
        <v>39.15</v>
      </c>
      <c r="F631" s="8">
        <v>0.6</v>
      </c>
      <c r="G631" s="8">
        <v>1.92</v>
      </c>
      <c r="J631" s="8">
        <v>6.65</v>
      </c>
      <c r="L631" s="8">
        <v>41.83</v>
      </c>
      <c r="M631" s="8">
        <v>0.95</v>
      </c>
      <c r="N631" s="8">
        <v>7.0000000000000007E-2</v>
      </c>
      <c r="R631" s="8">
        <v>91.17</v>
      </c>
      <c r="S631" s="8">
        <f t="shared" si="108"/>
        <v>91.813148115591332</v>
      </c>
      <c r="T631" s="8">
        <f t="shared" si="109"/>
        <v>0.66816666666666669</v>
      </c>
      <c r="U631" s="12"/>
      <c r="V631" s="12"/>
      <c r="W631" s="12"/>
      <c r="X631" s="12"/>
      <c r="Y631" s="12"/>
      <c r="Z631" s="12"/>
      <c r="AA631" s="12"/>
      <c r="AB631" s="12"/>
      <c r="AC631" s="12"/>
      <c r="AD631" s="12"/>
      <c r="AE631" s="12"/>
      <c r="AF631" s="12">
        <v>3480</v>
      </c>
      <c r="AG631" s="12"/>
      <c r="AH631" s="12">
        <v>2260</v>
      </c>
      <c r="AI631" s="12"/>
      <c r="AJ631" s="12"/>
      <c r="AK631" s="12"/>
      <c r="AL631" s="12"/>
      <c r="AM631" s="12"/>
      <c r="AN631" s="12"/>
      <c r="AO631" s="12"/>
      <c r="AP631" s="12">
        <v>1.5</v>
      </c>
      <c r="AQ631" s="12">
        <v>15</v>
      </c>
      <c r="AR631" s="12">
        <v>1.3</v>
      </c>
      <c r="AS631" s="12"/>
      <c r="AT631" s="12"/>
      <c r="AU631" s="12"/>
      <c r="AV631" s="12"/>
      <c r="AW631" s="12"/>
      <c r="AX631" s="12"/>
      <c r="AY631" s="12"/>
      <c r="AZ631" s="12"/>
      <c r="BA631" s="12"/>
      <c r="BB631" s="12"/>
      <c r="BC631" s="12"/>
      <c r="BD631" s="12"/>
      <c r="BE631" s="12"/>
      <c r="BF631" s="12"/>
      <c r="BG631" s="12"/>
      <c r="BH631" s="12">
        <v>2.2000000000000002</v>
      </c>
      <c r="BI631" s="12">
        <v>4.9000000000000004</v>
      </c>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row>
    <row r="632" spans="1:100">
      <c r="B632" s="7" t="s">
        <v>1504</v>
      </c>
      <c r="C632" s="7" t="s">
        <v>1583</v>
      </c>
      <c r="D632" s="7" t="s">
        <v>1585</v>
      </c>
      <c r="E632" s="8">
        <v>42.79</v>
      </c>
      <c r="F632" s="8">
        <v>0.01</v>
      </c>
      <c r="G632" s="8">
        <v>0.83</v>
      </c>
      <c r="J632" s="8">
        <v>6.12</v>
      </c>
      <c r="L632" s="8">
        <v>43.95</v>
      </c>
      <c r="M632" s="8">
        <v>0.36</v>
      </c>
      <c r="N632" s="8">
        <v>7.0000000000000007E-2</v>
      </c>
      <c r="R632" s="8">
        <v>94.13</v>
      </c>
      <c r="S632" s="8">
        <f t="shared" si="108"/>
        <v>92.755467964147442</v>
      </c>
      <c r="T632" s="8">
        <f t="shared" si="109"/>
        <v>0.58571566265060249</v>
      </c>
      <c r="U632" s="12"/>
      <c r="V632" s="12"/>
      <c r="W632" s="12"/>
      <c r="X632" s="12"/>
      <c r="Y632" s="12"/>
      <c r="Z632" s="12"/>
      <c r="AA632" s="12"/>
      <c r="AB632" s="12"/>
      <c r="AC632" s="12"/>
      <c r="AD632" s="12"/>
      <c r="AE632" s="12"/>
      <c r="AF632" s="12">
        <v>2530</v>
      </c>
      <c r="AG632" s="12"/>
      <c r="AH632" s="12">
        <v>2250</v>
      </c>
      <c r="AI632" s="12"/>
      <c r="AJ632" s="12"/>
      <c r="AK632" s="12"/>
      <c r="AL632" s="12"/>
      <c r="AM632" s="12"/>
      <c r="AN632" s="12"/>
      <c r="AO632" s="12"/>
      <c r="AP632" s="12">
        <v>0.8</v>
      </c>
      <c r="AQ632" s="12">
        <v>22</v>
      </c>
      <c r="AR632" s="12">
        <v>0.2</v>
      </c>
      <c r="AS632" s="12"/>
      <c r="AT632" s="12"/>
      <c r="AU632" s="12"/>
      <c r="AV632" s="12"/>
      <c r="AW632" s="12"/>
      <c r="AX632" s="12"/>
      <c r="AY632" s="12"/>
      <c r="AZ632" s="12"/>
      <c r="BA632" s="12"/>
      <c r="BB632" s="12"/>
      <c r="BC632" s="12"/>
      <c r="BD632" s="12"/>
      <c r="BE632" s="12"/>
      <c r="BF632" s="12"/>
      <c r="BG632" s="12"/>
      <c r="BH632" s="12">
        <v>2.2999999999999998</v>
      </c>
      <c r="BI632" s="12">
        <v>3.3</v>
      </c>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row>
    <row r="633" spans="1:100">
      <c r="B633" s="7" t="s">
        <v>1504</v>
      </c>
      <c r="C633" s="7" t="s">
        <v>1583</v>
      </c>
      <c r="D633" s="7" t="s">
        <v>1584</v>
      </c>
      <c r="E633" s="8">
        <v>44.89</v>
      </c>
      <c r="F633" s="8">
        <v>0.01</v>
      </c>
      <c r="G633" s="8">
        <v>1.02</v>
      </c>
      <c r="J633" s="8">
        <v>5.79</v>
      </c>
      <c r="L633" s="8">
        <v>43.94</v>
      </c>
      <c r="M633" s="8">
        <v>0.3</v>
      </c>
      <c r="N633" s="8">
        <v>7.0000000000000007E-2</v>
      </c>
      <c r="R633" s="8">
        <v>96.02</v>
      </c>
      <c r="S633" s="8">
        <f t="shared" si="108"/>
        <v>93.117767501782964</v>
      </c>
      <c r="T633" s="8">
        <f t="shared" si="109"/>
        <v>0.39717647058823524</v>
      </c>
      <c r="U633" s="12"/>
      <c r="V633" s="12"/>
      <c r="W633" s="12"/>
      <c r="X633" s="12"/>
      <c r="Y633" s="12"/>
      <c r="Z633" s="12"/>
      <c r="AA633" s="12"/>
      <c r="AB633" s="12"/>
      <c r="AC633" s="12"/>
      <c r="AD633" s="12"/>
      <c r="AE633" s="12"/>
      <c r="AF633" s="12">
        <v>2880</v>
      </c>
      <c r="AG633" s="12"/>
      <c r="AH633" s="12">
        <v>2150</v>
      </c>
      <c r="AI633" s="12"/>
      <c r="AJ633" s="12"/>
      <c r="AK633" s="12"/>
      <c r="AL633" s="12"/>
      <c r="AM633" s="12"/>
      <c r="AN633" s="12"/>
      <c r="AO633" s="12"/>
      <c r="AP633" s="12">
        <v>1.1000000000000001</v>
      </c>
      <c r="AQ633" s="12">
        <v>8</v>
      </c>
      <c r="AR633" s="12">
        <v>0.2</v>
      </c>
      <c r="AS633" s="12"/>
      <c r="AT633" s="12"/>
      <c r="AU633" s="12"/>
      <c r="AV633" s="12"/>
      <c r="AW633" s="12"/>
      <c r="AX633" s="12"/>
      <c r="AY633" s="12"/>
      <c r="AZ633" s="12"/>
      <c r="BA633" s="12"/>
      <c r="BB633" s="12"/>
      <c r="BC633" s="12"/>
      <c r="BD633" s="12"/>
      <c r="BE633" s="12"/>
      <c r="BF633" s="12"/>
      <c r="BG633" s="12"/>
      <c r="BH633" s="12">
        <v>2</v>
      </c>
      <c r="BI633" s="12">
        <v>2.4</v>
      </c>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row>
    <row r="634" spans="1:100">
      <c r="B634" s="7" t="s">
        <v>1504</v>
      </c>
      <c r="C634" s="7" t="s">
        <v>1583</v>
      </c>
      <c r="D634" s="7" t="s">
        <v>1582</v>
      </c>
      <c r="E634" s="8">
        <v>45.24</v>
      </c>
      <c r="F634" s="8">
        <v>0.02</v>
      </c>
      <c r="G634" s="8">
        <v>1.46</v>
      </c>
      <c r="J634" s="8">
        <v>5.37</v>
      </c>
      <c r="L634" s="8">
        <v>41.36</v>
      </c>
      <c r="M634" s="8">
        <v>0.61</v>
      </c>
      <c r="N634" s="8">
        <v>7.0000000000000007E-2</v>
      </c>
      <c r="R634" s="8">
        <v>94.13</v>
      </c>
      <c r="S634" s="8">
        <f t="shared" si="108"/>
        <v>93.21197053944212</v>
      </c>
      <c r="T634" s="8">
        <f t="shared" si="109"/>
        <v>0.56420821917808228</v>
      </c>
      <c r="U634" s="12"/>
      <c r="V634" s="12"/>
      <c r="W634" s="12"/>
      <c r="X634" s="12"/>
      <c r="Y634" s="12"/>
      <c r="Z634" s="12"/>
      <c r="AA634" s="12"/>
      <c r="AB634" s="12"/>
      <c r="AC634" s="12"/>
      <c r="AD634" s="12"/>
      <c r="AE634" s="12"/>
      <c r="AF634" s="12">
        <v>2850</v>
      </c>
      <c r="AG634" s="12"/>
      <c r="AH634" s="12">
        <v>1980</v>
      </c>
      <c r="AI634" s="12"/>
      <c r="AJ634" s="12"/>
      <c r="AK634" s="12"/>
      <c r="AL634" s="12"/>
      <c r="AM634" s="12"/>
      <c r="AN634" s="12"/>
      <c r="AO634" s="12"/>
      <c r="AP634" s="12">
        <v>4.0999999999999996</v>
      </c>
      <c r="AQ634" s="12">
        <v>40</v>
      </c>
      <c r="AR634" s="12">
        <v>0.7</v>
      </c>
      <c r="AS634" s="12"/>
      <c r="AT634" s="12"/>
      <c r="AU634" s="12"/>
      <c r="AV634" s="12"/>
      <c r="AW634" s="12"/>
      <c r="AX634" s="12"/>
      <c r="AY634" s="12"/>
      <c r="AZ634" s="12"/>
      <c r="BA634" s="12"/>
      <c r="BB634" s="12"/>
      <c r="BC634" s="12"/>
      <c r="BD634" s="12"/>
      <c r="BE634" s="12"/>
      <c r="BF634" s="12"/>
      <c r="BG634" s="12"/>
      <c r="BH634" s="12">
        <v>1.8</v>
      </c>
      <c r="BI634" s="12">
        <v>5.0999999999999996</v>
      </c>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row>
    <row r="635" spans="1:100">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row>
    <row r="636" spans="1:100">
      <c r="A636" s="7" t="s">
        <v>1581</v>
      </c>
      <c r="B636" s="7" t="s">
        <v>1504</v>
      </c>
      <c r="C636" s="7" t="s">
        <v>1580</v>
      </c>
      <c r="D636" s="7" t="s">
        <v>1579</v>
      </c>
      <c r="E636" s="8">
        <v>45.45</v>
      </c>
      <c r="F636" s="8">
        <v>0.04</v>
      </c>
      <c r="G636" s="8">
        <v>0.6</v>
      </c>
      <c r="J636" s="8">
        <v>6.22</v>
      </c>
      <c r="L636" s="8">
        <v>46.82</v>
      </c>
      <c r="M636" s="8">
        <v>0.38</v>
      </c>
      <c r="N636" s="8">
        <v>7.0000000000000007E-2</v>
      </c>
      <c r="R636" s="8">
        <v>99.58</v>
      </c>
      <c r="S636" s="8">
        <f t="shared" ref="S636:S650" si="110">100*(L636/40.3)/((L636/40.3)+(J636/71.85))</f>
        <v>93.065339339576951</v>
      </c>
      <c r="T636" s="8">
        <f t="shared" ref="T636:T650" si="111">1.3504*M636/G636</f>
        <v>0.85525333333333342</v>
      </c>
      <c r="U636" s="12"/>
      <c r="V636" s="12"/>
      <c r="W636" s="12"/>
      <c r="X636" s="12"/>
      <c r="Y636" s="12"/>
      <c r="Z636" s="12"/>
      <c r="AA636" s="12"/>
      <c r="AB636" s="12"/>
      <c r="AC636" s="12"/>
      <c r="AD636" s="12"/>
      <c r="AE636" s="12"/>
      <c r="AF636" s="12">
        <v>2025</v>
      </c>
      <c r="AG636" s="12"/>
      <c r="AH636" s="12">
        <v>2647</v>
      </c>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v>2.41</v>
      </c>
      <c r="BI636" s="12">
        <v>4.93</v>
      </c>
      <c r="BJ636" s="12"/>
      <c r="BK636" s="12">
        <v>2.27</v>
      </c>
      <c r="BL636" s="12">
        <v>0.32</v>
      </c>
      <c r="BM636" s="12">
        <v>0.09</v>
      </c>
      <c r="BN636" s="12"/>
      <c r="BO636" s="12"/>
      <c r="BP636" s="12"/>
      <c r="BQ636" s="12"/>
      <c r="BR636" s="12"/>
      <c r="BS636" s="12"/>
      <c r="BT636" s="12">
        <v>0.10199999999999999</v>
      </c>
      <c r="BU636" s="12">
        <v>1.7000000000000001E-2</v>
      </c>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row>
    <row r="637" spans="1:100">
      <c r="B637" s="7" t="s">
        <v>1504</v>
      </c>
      <c r="C637" s="7" t="s">
        <v>1569</v>
      </c>
      <c r="D637" s="7" t="s">
        <v>1563</v>
      </c>
      <c r="E637" s="8">
        <v>46.32</v>
      </c>
      <c r="F637" s="8">
        <v>0.02</v>
      </c>
      <c r="G637" s="8">
        <v>1.05</v>
      </c>
      <c r="J637" s="8">
        <v>6.45</v>
      </c>
      <c r="L637" s="8">
        <v>44.92</v>
      </c>
      <c r="M637" s="8">
        <v>0.78</v>
      </c>
      <c r="N637" s="8">
        <v>0.08</v>
      </c>
      <c r="R637" s="8">
        <v>99.62</v>
      </c>
      <c r="S637" s="8">
        <f t="shared" si="110"/>
        <v>92.546532023374183</v>
      </c>
      <c r="T637" s="8">
        <f t="shared" si="111"/>
        <v>1.0031542857142857</v>
      </c>
      <c r="U637" s="12"/>
      <c r="V637" s="12"/>
      <c r="W637" s="12"/>
      <c r="X637" s="12"/>
      <c r="Y637" s="12"/>
      <c r="Z637" s="12"/>
      <c r="AA637" s="12"/>
      <c r="AB637" s="12"/>
      <c r="AC637" s="12"/>
      <c r="AD637" s="12"/>
      <c r="AE637" s="12"/>
      <c r="AF637" s="12">
        <v>2295</v>
      </c>
      <c r="AG637" s="12"/>
      <c r="AH637" s="12">
        <v>2508</v>
      </c>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v>1.17</v>
      </c>
      <c r="BI637" s="12">
        <v>2.25</v>
      </c>
      <c r="BJ637" s="12"/>
      <c r="BK637" s="12">
        <v>1.19</v>
      </c>
      <c r="BL637" s="12">
        <v>0.24</v>
      </c>
      <c r="BM637" s="12">
        <v>7.0000000000000007E-2</v>
      </c>
      <c r="BN637" s="12"/>
      <c r="BO637" s="12"/>
      <c r="BP637" s="12"/>
      <c r="BQ637" s="12"/>
      <c r="BR637" s="12"/>
      <c r="BS637" s="12"/>
      <c r="BT637" s="12">
        <v>2.8000000000000001E-2</v>
      </c>
      <c r="BU637" s="12">
        <v>4.0000000000000001E-3</v>
      </c>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row>
    <row r="638" spans="1:100">
      <c r="B638" s="7" t="s">
        <v>1504</v>
      </c>
      <c r="C638" s="7" t="s">
        <v>1578</v>
      </c>
      <c r="D638" s="7" t="s">
        <v>1560</v>
      </c>
      <c r="E638" s="8">
        <v>48.18</v>
      </c>
      <c r="F638" s="8">
        <v>0.02</v>
      </c>
      <c r="G638" s="8">
        <v>1.57</v>
      </c>
      <c r="J638" s="8">
        <v>5.96</v>
      </c>
      <c r="L638" s="8">
        <v>43.13</v>
      </c>
      <c r="M638" s="8">
        <v>0.81</v>
      </c>
      <c r="N638" s="8">
        <v>0.08</v>
      </c>
      <c r="R638" s="8">
        <v>99.75</v>
      </c>
      <c r="S638" s="8">
        <f t="shared" si="110"/>
        <v>92.806757912400087</v>
      </c>
      <c r="T638" s="8">
        <f t="shared" si="111"/>
        <v>0.69670318471337589</v>
      </c>
      <c r="U638" s="12"/>
      <c r="V638" s="12"/>
      <c r="W638" s="12"/>
      <c r="X638" s="12"/>
      <c r="Y638" s="12"/>
      <c r="Z638" s="12"/>
      <c r="AA638" s="12"/>
      <c r="AB638" s="12"/>
      <c r="AC638" s="12"/>
      <c r="AD638" s="12"/>
      <c r="AE638" s="12"/>
      <c r="AF638" s="12">
        <v>2710</v>
      </c>
      <c r="AG638" s="12"/>
      <c r="AH638" s="12">
        <v>2215</v>
      </c>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v>1.35</v>
      </c>
      <c r="BI638" s="12">
        <v>2.63</v>
      </c>
      <c r="BJ638" s="12"/>
      <c r="BK638" s="12">
        <v>1.42</v>
      </c>
      <c r="BL638" s="12">
        <v>0.26</v>
      </c>
      <c r="BM638" s="12">
        <v>7.0000000000000007E-2</v>
      </c>
      <c r="BN638" s="12"/>
      <c r="BO638" s="12"/>
      <c r="BP638" s="12"/>
      <c r="BQ638" s="12"/>
      <c r="BR638" s="12"/>
      <c r="BS638" s="12"/>
      <c r="BT638" s="12">
        <v>1.7000000000000001E-2</v>
      </c>
      <c r="BU638" s="12">
        <v>3.0000000000000001E-3</v>
      </c>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row>
    <row r="639" spans="1:100">
      <c r="B639" s="7" t="s">
        <v>1504</v>
      </c>
      <c r="C639" s="7" t="s">
        <v>1578</v>
      </c>
      <c r="D639" s="7" t="s">
        <v>1554</v>
      </c>
      <c r="E639" s="8">
        <v>47.96</v>
      </c>
      <c r="F639" s="8">
        <v>0.08</v>
      </c>
      <c r="G639" s="8">
        <v>1.8</v>
      </c>
      <c r="J639" s="8">
        <v>6.17</v>
      </c>
      <c r="L639" s="8">
        <v>42.56</v>
      </c>
      <c r="M639" s="8">
        <v>0.9</v>
      </c>
      <c r="N639" s="8">
        <v>0.1</v>
      </c>
      <c r="R639" s="8">
        <v>99.57</v>
      </c>
      <c r="S639" s="8">
        <f t="shared" si="110"/>
        <v>92.480131325744637</v>
      </c>
      <c r="T639" s="8">
        <f t="shared" si="111"/>
        <v>0.67520000000000002</v>
      </c>
      <c r="U639" s="12"/>
      <c r="V639" s="12"/>
      <c r="W639" s="12"/>
      <c r="X639" s="12"/>
      <c r="Y639" s="12"/>
      <c r="Z639" s="12"/>
      <c r="AA639" s="12"/>
      <c r="AB639" s="12"/>
      <c r="AC639" s="12"/>
      <c r="AD639" s="12"/>
      <c r="AE639" s="12"/>
      <c r="AF639" s="12">
        <v>2865</v>
      </c>
      <c r="AG639" s="12"/>
      <c r="AH639" s="12">
        <v>2091</v>
      </c>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v>1.73</v>
      </c>
      <c r="BI639" s="12">
        <v>3.39</v>
      </c>
      <c r="BJ639" s="12"/>
      <c r="BK639" s="12">
        <v>1.78</v>
      </c>
      <c r="BL639" s="12">
        <v>0.33</v>
      </c>
      <c r="BM639" s="12">
        <v>0.1</v>
      </c>
      <c r="BN639" s="12"/>
      <c r="BO639" s="12"/>
      <c r="BP639" s="12"/>
      <c r="BQ639" s="12"/>
      <c r="BR639" s="12"/>
      <c r="BS639" s="12"/>
      <c r="BT639" s="12">
        <v>4.2999999999999997E-2</v>
      </c>
      <c r="BU639" s="12">
        <v>7.0000000000000001E-3</v>
      </c>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row>
    <row r="640" spans="1:100">
      <c r="B640" s="7" t="s">
        <v>1504</v>
      </c>
      <c r="C640" s="7" t="s">
        <v>1572</v>
      </c>
      <c r="D640" s="7" t="s">
        <v>1546</v>
      </c>
      <c r="E640" s="8">
        <v>48.14</v>
      </c>
      <c r="F640" s="8">
        <v>0.01</v>
      </c>
      <c r="G640" s="8">
        <v>1.76</v>
      </c>
      <c r="J640" s="8">
        <v>6.06</v>
      </c>
      <c r="L640" s="8">
        <v>42.66</v>
      </c>
      <c r="M640" s="8">
        <v>0.91</v>
      </c>
      <c r="N640" s="8">
        <v>0.09</v>
      </c>
      <c r="R640" s="8">
        <v>99.63</v>
      </c>
      <c r="S640" s="8">
        <f t="shared" si="110"/>
        <v>92.620338986123826</v>
      </c>
      <c r="T640" s="8">
        <f t="shared" si="111"/>
        <v>0.69821818181818196</v>
      </c>
      <c r="U640" s="12"/>
      <c r="V640" s="12"/>
      <c r="W640" s="12"/>
      <c r="X640" s="12"/>
      <c r="Y640" s="12"/>
      <c r="Z640" s="12"/>
      <c r="AA640" s="12"/>
      <c r="AB640" s="12"/>
      <c r="AC640" s="12"/>
      <c r="AD640" s="12"/>
      <c r="AE640" s="12"/>
      <c r="AF640" s="12">
        <v>2725</v>
      </c>
      <c r="AG640" s="12"/>
      <c r="AH640" s="12">
        <v>2161</v>
      </c>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v>1.18</v>
      </c>
      <c r="BI640" s="12">
        <v>2.37</v>
      </c>
      <c r="BJ640" s="12"/>
      <c r="BK640" s="12">
        <v>1.35</v>
      </c>
      <c r="BL640" s="12">
        <v>0.26</v>
      </c>
      <c r="BM640" s="12">
        <v>0.08</v>
      </c>
      <c r="BN640" s="12"/>
      <c r="BO640" s="12"/>
      <c r="BP640" s="12"/>
      <c r="BQ640" s="12"/>
      <c r="BR640" s="12"/>
      <c r="BS640" s="12"/>
      <c r="BT640" s="12">
        <v>2.4E-2</v>
      </c>
      <c r="BU640" s="12">
        <v>4.0000000000000001E-3</v>
      </c>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row>
    <row r="641" spans="1:100">
      <c r="B641" s="7" t="s">
        <v>1504</v>
      </c>
      <c r="C641" s="7" t="s">
        <v>1572</v>
      </c>
      <c r="D641" s="7" t="s">
        <v>1545</v>
      </c>
      <c r="E641" s="8">
        <v>47.38</v>
      </c>
      <c r="F641" s="8">
        <v>0.03</v>
      </c>
      <c r="G641" s="8">
        <v>1.48</v>
      </c>
      <c r="J641" s="8">
        <v>6.36</v>
      </c>
      <c r="L641" s="8">
        <v>43.37</v>
      </c>
      <c r="M641" s="8">
        <v>0.94</v>
      </c>
      <c r="N641" s="8">
        <v>0.13</v>
      </c>
      <c r="R641" s="8">
        <v>99.69</v>
      </c>
      <c r="S641" s="8">
        <f t="shared" si="110"/>
        <v>92.399929724524583</v>
      </c>
      <c r="T641" s="8">
        <f t="shared" si="111"/>
        <v>0.85768648648648649</v>
      </c>
      <c r="U641" s="12"/>
      <c r="V641" s="12"/>
      <c r="W641" s="12"/>
      <c r="X641" s="12"/>
      <c r="Y641" s="12"/>
      <c r="Z641" s="12"/>
      <c r="AA641" s="12"/>
      <c r="AB641" s="12"/>
      <c r="AC641" s="12"/>
      <c r="AD641" s="12"/>
      <c r="AE641" s="12"/>
      <c r="AF641" s="12">
        <v>2435</v>
      </c>
      <c r="AG641" s="12"/>
      <c r="AH641" s="12">
        <v>2367</v>
      </c>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v>1</v>
      </c>
      <c r="BI641" s="12">
        <v>2.09</v>
      </c>
      <c r="BJ641" s="12"/>
      <c r="BK641" s="12">
        <v>1.19</v>
      </c>
      <c r="BL641" s="12">
        <v>0.24</v>
      </c>
      <c r="BM641" s="12">
        <v>0.08</v>
      </c>
      <c r="BN641" s="12"/>
      <c r="BO641" s="12"/>
      <c r="BP641" s="12"/>
      <c r="BQ641" s="12"/>
      <c r="BR641" s="12"/>
      <c r="BS641" s="12"/>
      <c r="BT641" s="12">
        <v>6.7000000000000004E-2</v>
      </c>
      <c r="BU641" s="12">
        <v>0.01</v>
      </c>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row>
    <row r="642" spans="1:100">
      <c r="B642" s="7" t="s">
        <v>1504</v>
      </c>
      <c r="C642" s="7" t="s">
        <v>1572</v>
      </c>
      <c r="D642" s="7" t="s">
        <v>1577</v>
      </c>
      <c r="E642" s="8">
        <v>47.63</v>
      </c>
      <c r="F642" s="8">
        <v>0.01</v>
      </c>
      <c r="G642" s="8">
        <v>1.22</v>
      </c>
      <c r="J642" s="8">
        <v>6.02</v>
      </c>
      <c r="L642" s="8">
        <v>43.99</v>
      </c>
      <c r="M642" s="8">
        <v>0.72</v>
      </c>
      <c r="N642" s="8">
        <v>0.11</v>
      </c>
      <c r="R642" s="8">
        <v>99.7</v>
      </c>
      <c r="S642" s="8">
        <f t="shared" si="110"/>
        <v>92.871422117584828</v>
      </c>
      <c r="T642" s="8">
        <f t="shared" si="111"/>
        <v>0.79695737704918035</v>
      </c>
      <c r="U642" s="12"/>
      <c r="V642" s="12"/>
      <c r="W642" s="12"/>
      <c r="X642" s="12"/>
      <c r="Y642" s="12"/>
      <c r="Z642" s="12"/>
      <c r="AA642" s="12"/>
      <c r="AB642" s="12"/>
      <c r="AC642" s="12"/>
      <c r="AD642" s="12"/>
      <c r="AE642" s="12"/>
      <c r="AF642" s="12">
        <v>2260</v>
      </c>
      <c r="AG642" s="12"/>
      <c r="AH642" s="12">
        <v>2338</v>
      </c>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v>1.07</v>
      </c>
      <c r="BI642" s="12">
        <v>2.19</v>
      </c>
      <c r="BJ642" s="12"/>
      <c r="BK642" s="12">
        <v>1.17</v>
      </c>
      <c r="BL642" s="12">
        <v>0.23</v>
      </c>
      <c r="BM642" s="12">
        <v>7.0000000000000007E-2</v>
      </c>
      <c r="BN642" s="12"/>
      <c r="BO642" s="12"/>
      <c r="BP642" s="12"/>
      <c r="BQ642" s="12"/>
      <c r="BR642" s="12"/>
      <c r="BS642" s="12"/>
      <c r="BT642" s="12">
        <v>2.5999999999999999E-2</v>
      </c>
      <c r="BU642" s="12">
        <v>4.0000000000000001E-3</v>
      </c>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row>
    <row r="643" spans="1:100">
      <c r="B643" s="7" t="s">
        <v>1504</v>
      </c>
      <c r="C643" s="7" t="s">
        <v>1572</v>
      </c>
      <c r="D643" s="7" t="s">
        <v>1576</v>
      </c>
      <c r="E643" s="8">
        <v>44.98</v>
      </c>
      <c r="F643" s="8">
        <v>0.57999999999999996</v>
      </c>
      <c r="G643" s="8">
        <v>0.82</v>
      </c>
      <c r="J643" s="8">
        <v>9.93</v>
      </c>
      <c r="L643" s="8">
        <v>42.55</v>
      </c>
      <c r="M643" s="8">
        <v>0.57999999999999996</v>
      </c>
      <c r="N643" s="8">
        <v>0.12</v>
      </c>
      <c r="R643" s="8">
        <v>99.56</v>
      </c>
      <c r="S643" s="8">
        <f t="shared" si="110"/>
        <v>88.425423581009582</v>
      </c>
      <c r="T643" s="8">
        <f t="shared" si="111"/>
        <v>0.9551609756097561</v>
      </c>
      <c r="U643" s="12"/>
      <c r="V643" s="12"/>
      <c r="W643" s="12"/>
      <c r="X643" s="12"/>
      <c r="Y643" s="12"/>
      <c r="Z643" s="12"/>
      <c r="AA643" s="12"/>
      <c r="AB643" s="12"/>
      <c r="AC643" s="12"/>
      <c r="AD643" s="12"/>
      <c r="AE643" s="12"/>
      <c r="AF643" s="12">
        <v>1040</v>
      </c>
      <c r="AG643" s="12"/>
      <c r="AH643" s="12">
        <v>2316</v>
      </c>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v>0.75</v>
      </c>
      <c r="BI643" s="12">
        <v>1.52</v>
      </c>
      <c r="BJ643" s="12"/>
      <c r="BK643" s="12">
        <v>0.8</v>
      </c>
      <c r="BL643" s="12">
        <v>0.15</v>
      </c>
      <c r="BM643" s="12">
        <v>0.05</v>
      </c>
      <c r="BN643" s="12"/>
      <c r="BO643" s="12"/>
      <c r="BP643" s="12"/>
      <c r="BQ643" s="12"/>
      <c r="BR643" s="12"/>
      <c r="BS643" s="12"/>
      <c r="BT643" s="12">
        <v>8.1000000000000003E-2</v>
      </c>
      <c r="BU643" s="12">
        <v>1.2E-2</v>
      </c>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row>
    <row r="644" spans="1:100">
      <c r="B644" s="7" t="s">
        <v>1504</v>
      </c>
      <c r="C644" s="7" t="s">
        <v>1572</v>
      </c>
      <c r="D644" s="7" t="s">
        <v>1575</v>
      </c>
      <c r="E644" s="8">
        <v>46.81</v>
      </c>
      <c r="F644" s="8">
        <v>0.04</v>
      </c>
      <c r="G644" s="8">
        <v>1.17</v>
      </c>
      <c r="J644" s="8">
        <v>6.42</v>
      </c>
      <c r="L644" s="8">
        <v>41.28</v>
      </c>
      <c r="M644" s="8">
        <v>0.97</v>
      </c>
      <c r="N644" s="8">
        <v>0.13</v>
      </c>
      <c r="R644" s="8">
        <v>96.82</v>
      </c>
      <c r="S644" s="8">
        <f t="shared" si="110"/>
        <v>91.976727094105684</v>
      </c>
      <c r="T644" s="8">
        <f t="shared" si="111"/>
        <v>1.1195623931623933</v>
      </c>
      <c r="U644" s="12"/>
      <c r="V644" s="12"/>
      <c r="W644" s="12"/>
      <c r="X644" s="12"/>
      <c r="Y644" s="12"/>
      <c r="Z644" s="12"/>
      <c r="AA644" s="12"/>
      <c r="AB644" s="12"/>
      <c r="AC644" s="12"/>
      <c r="AD644" s="12"/>
      <c r="AE644" s="12"/>
      <c r="AF644" s="12">
        <v>2738</v>
      </c>
      <c r="AG644" s="12"/>
      <c r="AH644" s="12">
        <v>2597</v>
      </c>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v>2.39</v>
      </c>
      <c r="BI644" s="12">
        <v>4.3600000000000003</v>
      </c>
      <c r="BJ644" s="12"/>
      <c r="BK644" s="12">
        <v>1.82</v>
      </c>
      <c r="BL644" s="12">
        <v>0.3</v>
      </c>
      <c r="BM644" s="12">
        <v>0.08</v>
      </c>
      <c r="BN644" s="12"/>
      <c r="BO644" s="12"/>
      <c r="BP644" s="12"/>
      <c r="BQ644" s="12"/>
      <c r="BR644" s="12"/>
      <c r="BS644" s="12"/>
      <c r="BT644" s="12">
        <v>0.04</v>
      </c>
      <c r="BU644" s="12">
        <v>7.0000000000000001E-3</v>
      </c>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row>
    <row r="645" spans="1:100">
      <c r="B645" s="7" t="s">
        <v>1504</v>
      </c>
      <c r="C645" s="7" t="s">
        <v>1572</v>
      </c>
      <c r="D645" s="7" t="s">
        <v>1574</v>
      </c>
      <c r="E645" s="8">
        <v>48.01</v>
      </c>
      <c r="F645" s="8">
        <v>0.11</v>
      </c>
      <c r="G645" s="8">
        <v>1.46</v>
      </c>
      <c r="J645" s="8">
        <v>6.42</v>
      </c>
      <c r="L645" s="8">
        <v>42.65</v>
      </c>
      <c r="M645" s="8">
        <v>0.93</v>
      </c>
      <c r="N645" s="8">
        <v>0.14000000000000001</v>
      </c>
      <c r="R645" s="8">
        <v>99.72</v>
      </c>
      <c r="S645" s="8">
        <f t="shared" si="110"/>
        <v>92.214384728125921</v>
      </c>
      <c r="T645" s="8">
        <f t="shared" si="111"/>
        <v>0.86018630136986307</v>
      </c>
      <c r="U645" s="12"/>
      <c r="V645" s="12"/>
      <c r="W645" s="12"/>
      <c r="X645" s="12"/>
      <c r="Y645" s="12"/>
      <c r="Z645" s="12"/>
      <c r="AA645" s="12"/>
      <c r="AB645" s="12"/>
      <c r="AC645" s="12"/>
      <c r="AD645" s="12"/>
      <c r="AE645" s="12"/>
      <c r="AF645" s="12">
        <v>2650</v>
      </c>
      <c r="AG645" s="12"/>
      <c r="AH645" s="12">
        <v>2198</v>
      </c>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v>2.5</v>
      </c>
      <c r="BI645" s="12">
        <v>4.95</v>
      </c>
      <c r="BJ645" s="12"/>
      <c r="BK645" s="12">
        <v>2.2200000000000002</v>
      </c>
      <c r="BL645" s="12">
        <v>0.33</v>
      </c>
      <c r="BM645" s="12">
        <v>0.09</v>
      </c>
      <c r="BN645" s="12"/>
      <c r="BO645" s="12"/>
      <c r="BP645" s="12"/>
      <c r="BQ645" s="12"/>
      <c r="BR645" s="12"/>
      <c r="BS645" s="12"/>
      <c r="BT645" s="12">
        <v>2.3E-2</v>
      </c>
      <c r="BU645" s="12">
        <v>3.0000000000000001E-3</v>
      </c>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row>
    <row r="646" spans="1:100">
      <c r="B646" s="7" t="s">
        <v>1504</v>
      </c>
      <c r="C646" s="7" t="s">
        <v>1568</v>
      </c>
      <c r="D646" s="7" t="s">
        <v>1573</v>
      </c>
      <c r="E646" s="8">
        <v>46.18</v>
      </c>
      <c r="F646" s="8">
        <v>7.0000000000000007E-2</v>
      </c>
      <c r="G646" s="8">
        <v>0.86</v>
      </c>
      <c r="J646" s="8">
        <v>6.74</v>
      </c>
      <c r="L646" s="8">
        <v>45.06</v>
      </c>
      <c r="M646" s="8">
        <v>0.63</v>
      </c>
      <c r="N646" s="8">
        <v>0.11</v>
      </c>
      <c r="R646" s="8">
        <v>99.65</v>
      </c>
      <c r="S646" s="8">
        <f t="shared" si="110"/>
        <v>92.259679817211023</v>
      </c>
      <c r="T646" s="8">
        <f t="shared" si="111"/>
        <v>0.98924651162790711</v>
      </c>
      <c r="U646" s="12"/>
      <c r="V646" s="12"/>
      <c r="W646" s="12"/>
      <c r="X646" s="12"/>
      <c r="Y646" s="12"/>
      <c r="Z646" s="12"/>
      <c r="AA646" s="12"/>
      <c r="AB646" s="12"/>
      <c r="AC646" s="12"/>
      <c r="AD646" s="12"/>
      <c r="AE646" s="12"/>
      <c r="AF646" s="12">
        <v>2515</v>
      </c>
      <c r="AG646" s="12"/>
      <c r="AH646" s="12">
        <v>2419</v>
      </c>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v>1.35</v>
      </c>
      <c r="BI646" s="12">
        <v>2.85</v>
      </c>
      <c r="BJ646" s="12"/>
      <c r="BK646" s="12">
        <v>1.7</v>
      </c>
      <c r="BL646" s="12">
        <v>0.28000000000000003</v>
      </c>
      <c r="BM646" s="12">
        <v>0.08</v>
      </c>
      <c r="BN646" s="12"/>
      <c r="BO646" s="12"/>
      <c r="BP646" s="12"/>
      <c r="BQ646" s="12"/>
      <c r="BR646" s="12"/>
      <c r="BS646" s="12"/>
      <c r="BT646" s="12">
        <v>2.4E-2</v>
      </c>
      <c r="BU646" s="12">
        <v>4.0000000000000001E-3</v>
      </c>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row>
    <row r="647" spans="1:100">
      <c r="B647" s="7" t="s">
        <v>1504</v>
      </c>
      <c r="C647" s="7" t="s">
        <v>1572</v>
      </c>
      <c r="D647" s="7" t="s">
        <v>1571</v>
      </c>
      <c r="E647" s="8">
        <v>45.95</v>
      </c>
      <c r="F647" s="8">
        <v>0.01</v>
      </c>
      <c r="G647" s="8">
        <v>1.59</v>
      </c>
      <c r="J647" s="8">
        <v>6.03</v>
      </c>
      <c r="L647" s="8">
        <v>42.61</v>
      </c>
      <c r="M647" s="8">
        <v>0.74</v>
      </c>
      <c r="N647" s="8">
        <v>0.1</v>
      </c>
      <c r="R647" s="8">
        <v>97.03</v>
      </c>
      <c r="S647" s="8">
        <f t="shared" si="110"/>
        <v>92.646202380817286</v>
      </c>
      <c r="T647" s="8">
        <f t="shared" si="111"/>
        <v>0.62848805031446542</v>
      </c>
      <c r="U647" s="12"/>
      <c r="V647" s="12"/>
      <c r="W647" s="12"/>
      <c r="X647" s="12"/>
      <c r="Y647" s="12"/>
      <c r="Z647" s="12"/>
      <c r="AA647" s="12"/>
      <c r="AB647" s="12"/>
      <c r="AC647" s="12"/>
      <c r="AD647" s="12"/>
      <c r="AE647" s="12"/>
      <c r="AF647" s="12">
        <v>1832</v>
      </c>
      <c r="AG647" s="12"/>
      <c r="AH647" s="12">
        <v>2750</v>
      </c>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v>0.49</v>
      </c>
      <c r="BI647" s="12">
        <v>1.06</v>
      </c>
      <c r="BJ647" s="12"/>
      <c r="BK647" s="12">
        <v>0.65</v>
      </c>
      <c r="BL647" s="12">
        <v>0.13</v>
      </c>
      <c r="BM647" s="12">
        <v>0.04</v>
      </c>
      <c r="BN647" s="12"/>
      <c r="BO647" s="12"/>
      <c r="BP647" s="12"/>
      <c r="BQ647" s="12"/>
      <c r="BR647" s="12"/>
      <c r="BS647" s="12"/>
      <c r="BT647" s="12">
        <v>1.7999999999999999E-2</v>
      </c>
      <c r="BU647" s="12">
        <v>3.0000000000000001E-3</v>
      </c>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row>
    <row r="648" spans="1:100">
      <c r="B648" s="7" t="s">
        <v>1504</v>
      </c>
      <c r="C648" s="7" t="s">
        <v>1568</v>
      </c>
      <c r="D648" s="7" t="s">
        <v>1570</v>
      </c>
      <c r="E648" s="8">
        <v>46.31</v>
      </c>
      <c r="F648" s="8">
        <v>0.02</v>
      </c>
      <c r="G648" s="8">
        <v>1.23</v>
      </c>
      <c r="J648" s="8">
        <v>6.25</v>
      </c>
      <c r="L648" s="8">
        <v>45.16</v>
      </c>
      <c r="M648" s="8">
        <v>0.72</v>
      </c>
      <c r="N648" s="8">
        <v>0.08</v>
      </c>
      <c r="R648" s="8">
        <v>99.77</v>
      </c>
      <c r="S648" s="8">
        <f t="shared" si="110"/>
        <v>92.796617076886506</v>
      </c>
      <c r="T648" s="8">
        <f t="shared" si="111"/>
        <v>0.79047804878048789</v>
      </c>
      <c r="U648" s="12"/>
      <c r="V648" s="12"/>
      <c r="W648" s="12"/>
      <c r="X648" s="12"/>
      <c r="Y648" s="12"/>
      <c r="Z648" s="12"/>
      <c r="AA648" s="12"/>
      <c r="AB648" s="12"/>
      <c r="AC648" s="12"/>
      <c r="AD648" s="12"/>
      <c r="AE648" s="12"/>
      <c r="AF648" s="12">
        <v>3080</v>
      </c>
      <c r="AG648" s="12"/>
      <c r="AH648" s="12">
        <v>2317</v>
      </c>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v>0.54</v>
      </c>
      <c r="BI648" s="12">
        <v>1.25</v>
      </c>
      <c r="BJ648" s="12"/>
      <c r="BK648" s="12">
        <v>0.83</v>
      </c>
      <c r="BL648" s="12">
        <v>0.18</v>
      </c>
      <c r="BM648" s="12">
        <v>0.06</v>
      </c>
      <c r="BN648" s="12"/>
      <c r="BO648" s="12"/>
      <c r="BP648" s="12"/>
      <c r="BQ648" s="12"/>
      <c r="BR648" s="12"/>
      <c r="BS648" s="12"/>
      <c r="BT648" s="12">
        <v>3.2000000000000001E-2</v>
      </c>
      <c r="BU648" s="12">
        <v>5.0000000000000001E-3</v>
      </c>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row>
    <row r="649" spans="1:100">
      <c r="B649" s="7" t="s">
        <v>1504</v>
      </c>
      <c r="C649" s="7" t="s">
        <v>1569</v>
      </c>
      <c r="D649" s="7" t="s">
        <v>1553</v>
      </c>
      <c r="E649" s="8">
        <v>45.82</v>
      </c>
      <c r="F649" s="8">
        <v>0.01</v>
      </c>
      <c r="G649" s="8">
        <v>0.67</v>
      </c>
      <c r="J649" s="8">
        <v>6.73</v>
      </c>
      <c r="L649" s="8">
        <v>45.99</v>
      </c>
      <c r="M649" s="8">
        <v>0.45</v>
      </c>
      <c r="N649" s="8">
        <v>7.0000000000000007E-2</v>
      </c>
      <c r="R649" s="8">
        <v>99.74</v>
      </c>
      <c r="S649" s="8">
        <f t="shared" si="110"/>
        <v>92.414728658864433</v>
      </c>
      <c r="T649" s="8">
        <f t="shared" si="111"/>
        <v>0.90698507462686562</v>
      </c>
      <c r="U649" s="12"/>
      <c r="V649" s="12"/>
      <c r="W649" s="12"/>
      <c r="X649" s="12"/>
      <c r="Y649" s="12"/>
      <c r="Z649" s="12"/>
      <c r="AA649" s="12"/>
      <c r="AB649" s="12"/>
      <c r="AC649" s="12"/>
      <c r="AD649" s="12"/>
      <c r="AE649" s="12"/>
      <c r="AF649" s="12">
        <v>2165</v>
      </c>
      <c r="AG649" s="12"/>
      <c r="AH649" s="12">
        <v>2621</v>
      </c>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row>
    <row r="650" spans="1:100">
      <c r="B650" s="7" t="s">
        <v>1504</v>
      </c>
      <c r="C650" s="7" t="s">
        <v>1568</v>
      </c>
      <c r="D650" s="7" t="s">
        <v>1548</v>
      </c>
      <c r="E650" s="8">
        <v>46.36</v>
      </c>
      <c r="F650" s="8">
        <v>0.01</v>
      </c>
      <c r="G650" s="8">
        <v>0.89</v>
      </c>
      <c r="J650" s="8">
        <v>6.63</v>
      </c>
      <c r="L650" s="8">
        <v>45.25</v>
      </c>
      <c r="M650" s="8">
        <v>0.55000000000000004</v>
      </c>
      <c r="N650" s="8">
        <v>7.0000000000000007E-2</v>
      </c>
      <c r="R650" s="8">
        <v>99.76</v>
      </c>
      <c r="S650" s="8">
        <f t="shared" si="110"/>
        <v>92.405954806465388</v>
      </c>
      <c r="T650" s="8">
        <f t="shared" si="111"/>
        <v>0.83451685393258435</v>
      </c>
      <c r="U650" s="12"/>
      <c r="V650" s="12"/>
      <c r="W650" s="12"/>
      <c r="X650" s="12"/>
      <c r="Y650" s="12"/>
      <c r="Z650" s="12"/>
      <c r="AA650" s="12"/>
      <c r="AB650" s="12"/>
      <c r="AC650" s="12"/>
      <c r="AD650" s="12"/>
      <c r="AE650" s="12"/>
      <c r="AF650" s="12">
        <v>2700</v>
      </c>
      <c r="AG650" s="12"/>
      <c r="AH650" s="12">
        <v>2508</v>
      </c>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row>
    <row r="651" spans="1:100">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row>
    <row r="652" spans="1:100">
      <c r="A652" s="7" t="s">
        <v>449</v>
      </c>
      <c r="B652" s="7" t="s">
        <v>1544</v>
      </c>
      <c r="C652" s="7" t="s">
        <v>1543</v>
      </c>
      <c r="D652" s="7" t="s">
        <v>1567</v>
      </c>
      <c r="E652" s="8">
        <v>47.22</v>
      </c>
      <c r="F652" s="8">
        <v>0.02</v>
      </c>
      <c r="G652" s="8">
        <v>0.89</v>
      </c>
      <c r="J652" s="8">
        <v>6.7</v>
      </c>
      <c r="L652" s="8">
        <v>43.82</v>
      </c>
      <c r="M652" s="8">
        <v>0.91</v>
      </c>
      <c r="N652" s="8">
        <v>0.05</v>
      </c>
      <c r="R652" s="8">
        <v>99.61</v>
      </c>
      <c r="S652" s="8">
        <f t="shared" ref="S652:S690" si="112">100*(L652/40.3)/((L652/40.3)+(J652/71.85))</f>
        <v>92.101453366513795</v>
      </c>
      <c r="T652" s="8">
        <f t="shared" ref="T652:T690" si="113">1.3504*M652/G652</f>
        <v>1.3807460674157306</v>
      </c>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row>
    <row r="653" spans="1:100">
      <c r="B653" s="7" t="s">
        <v>1544</v>
      </c>
      <c r="C653" s="7" t="s">
        <v>1549</v>
      </c>
      <c r="D653" s="7" t="s">
        <v>1566</v>
      </c>
      <c r="E653" s="8">
        <v>46.28</v>
      </c>
      <c r="F653" s="8">
        <v>7.0000000000000007E-2</v>
      </c>
      <c r="G653" s="8">
        <v>0.96</v>
      </c>
      <c r="J653" s="8">
        <v>6.4</v>
      </c>
      <c r="L653" s="8">
        <v>45.37</v>
      </c>
      <c r="M653" s="8">
        <v>0.48</v>
      </c>
      <c r="N653" s="8">
        <v>0.05</v>
      </c>
      <c r="R653" s="8">
        <v>99.61</v>
      </c>
      <c r="S653" s="8">
        <f t="shared" si="112"/>
        <v>92.668050030211035</v>
      </c>
      <c r="T653" s="8">
        <f t="shared" si="113"/>
        <v>0.67520000000000002</v>
      </c>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row>
    <row r="654" spans="1:100">
      <c r="B654" s="7" t="s">
        <v>1544</v>
      </c>
      <c r="C654" s="7" t="s">
        <v>1552</v>
      </c>
      <c r="D654" s="7" t="s">
        <v>1565</v>
      </c>
      <c r="E654" s="8">
        <v>47.46</v>
      </c>
      <c r="F654" s="8">
        <v>0.04</v>
      </c>
      <c r="G654" s="8">
        <v>0.77</v>
      </c>
      <c r="J654" s="8">
        <v>5.93</v>
      </c>
      <c r="L654" s="8">
        <v>44.95</v>
      </c>
      <c r="M654" s="8">
        <v>0.37</v>
      </c>
      <c r="N654" s="8">
        <v>0.06</v>
      </c>
      <c r="R654" s="8">
        <v>99.58</v>
      </c>
      <c r="S654" s="8">
        <f t="shared" si="112"/>
        <v>93.110289879034596</v>
      </c>
      <c r="T654" s="8">
        <f t="shared" si="113"/>
        <v>0.64889350649350652</v>
      </c>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row>
    <row r="655" spans="1:100">
      <c r="B655" s="7" t="s">
        <v>1544</v>
      </c>
      <c r="C655" s="7" t="s">
        <v>1523</v>
      </c>
      <c r="D655" s="7" t="s">
        <v>1564</v>
      </c>
      <c r="E655" s="8">
        <v>46.79</v>
      </c>
      <c r="F655" s="8">
        <v>0.11</v>
      </c>
      <c r="G655" s="8">
        <v>1.37</v>
      </c>
      <c r="J655" s="8">
        <v>6.55</v>
      </c>
      <c r="L655" s="8">
        <v>43.69</v>
      </c>
      <c r="M655" s="8">
        <v>0.82</v>
      </c>
      <c r="N655" s="8">
        <v>0.11</v>
      </c>
      <c r="R655" s="8">
        <v>99.44</v>
      </c>
      <c r="S655" s="8">
        <f t="shared" si="112"/>
        <v>92.243376353530309</v>
      </c>
      <c r="T655" s="8">
        <f t="shared" si="113"/>
        <v>0.80826861313868592</v>
      </c>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row>
    <row r="656" spans="1:100">
      <c r="B656" s="7" t="s">
        <v>1544</v>
      </c>
      <c r="C656" s="7" t="s">
        <v>1543</v>
      </c>
      <c r="D656" s="7" t="s">
        <v>1563</v>
      </c>
      <c r="E656" s="8">
        <v>46.32</v>
      </c>
      <c r="F656" s="8">
        <v>0.02</v>
      </c>
      <c r="G656" s="8">
        <v>1.05</v>
      </c>
      <c r="J656" s="8">
        <v>6.45</v>
      </c>
      <c r="L656" s="8">
        <v>44.92</v>
      </c>
      <c r="M656" s="8">
        <v>0.78</v>
      </c>
      <c r="N656" s="8">
        <v>0.08</v>
      </c>
      <c r="R656" s="8">
        <v>99.62</v>
      </c>
      <c r="S656" s="8">
        <f t="shared" si="112"/>
        <v>92.546532023374183</v>
      </c>
      <c r="T656" s="8">
        <f t="shared" si="113"/>
        <v>1.0031542857142857</v>
      </c>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row>
    <row r="657" spans="2:100">
      <c r="B657" s="7" t="s">
        <v>1544</v>
      </c>
      <c r="C657" s="7" t="s">
        <v>1543</v>
      </c>
      <c r="D657" s="7" t="s">
        <v>1562</v>
      </c>
      <c r="E657" s="8">
        <v>46.18</v>
      </c>
      <c r="F657" s="8">
        <v>0.04</v>
      </c>
      <c r="G657" s="8">
        <v>1.32</v>
      </c>
      <c r="J657" s="8">
        <v>6.53</v>
      </c>
      <c r="L657" s="8">
        <v>44.64</v>
      </c>
      <c r="M657" s="8">
        <v>0.78</v>
      </c>
      <c r="N657" s="8">
        <v>0.08</v>
      </c>
      <c r="R657" s="8">
        <v>99.57</v>
      </c>
      <c r="S657" s="8">
        <f t="shared" si="112"/>
        <v>92.417353710932261</v>
      </c>
      <c r="T657" s="8">
        <f t="shared" si="113"/>
        <v>0.79796363636363632</v>
      </c>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row>
    <row r="658" spans="2:100">
      <c r="B658" s="7" t="s">
        <v>1544</v>
      </c>
      <c r="C658" s="7" t="s">
        <v>1523</v>
      </c>
      <c r="D658" s="7" t="s">
        <v>1561</v>
      </c>
      <c r="E658" s="8">
        <v>47.26</v>
      </c>
      <c r="F658" s="8">
        <v>0.05</v>
      </c>
      <c r="G658" s="8">
        <v>1.08</v>
      </c>
      <c r="J658" s="8">
        <v>6.64</v>
      </c>
      <c r="L658" s="8">
        <v>43.72</v>
      </c>
      <c r="M658" s="8">
        <v>0.79</v>
      </c>
      <c r="N658" s="8">
        <v>0.11</v>
      </c>
      <c r="R658" s="8">
        <v>99.65</v>
      </c>
      <c r="S658" s="8">
        <f t="shared" si="112"/>
        <v>92.150135205936039</v>
      </c>
      <c r="T658" s="8">
        <f t="shared" si="113"/>
        <v>0.98779259259259256</v>
      </c>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row>
    <row r="659" spans="2:100">
      <c r="B659" s="7" t="s">
        <v>1544</v>
      </c>
      <c r="C659" s="7" t="s">
        <v>1523</v>
      </c>
      <c r="D659" s="7" t="s">
        <v>1560</v>
      </c>
      <c r="E659" s="8">
        <v>48.18</v>
      </c>
      <c r="F659" s="8">
        <v>0.02</v>
      </c>
      <c r="G659" s="8">
        <v>1.57</v>
      </c>
      <c r="J659" s="8">
        <v>5.96</v>
      </c>
      <c r="L659" s="8">
        <v>43.13</v>
      </c>
      <c r="M659" s="8">
        <v>0.81</v>
      </c>
      <c r="N659" s="8">
        <v>0.08</v>
      </c>
      <c r="R659" s="8">
        <v>99.75</v>
      </c>
      <c r="S659" s="8">
        <f t="shared" si="112"/>
        <v>92.806757912400087</v>
      </c>
      <c r="T659" s="8">
        <f t="shared" si="113"/>
        <v>0.69670318471337589</v>
      </c>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row>
    <row r="660" spans="2:100">
      <c r="B660" s="7" t="s">
        <v>1544</v>
      </c>
      <c r="C660" s="7" t="s">
        <v>1549</v>
      </c>
      <c r="D660" s="7" t="s">
        <v>1559</v>
      </c>
      <c r="E660" s="8">
        <v>46.64</v>
      </c>
      <c r="F660" s="8">
        <v>0.01</v>
      </c>
      <c r="G660" s="8">
        <v>0.88</v>
      </c>
      <c r="J660" s="8">
        <v>6.79</v>
      </c>
      <c r="L660" s="8">
        <v>44.72</v>
      </c>
      <c r="M660" s="8">
        <v>0.5</v>
      </c>
      <c r="N660" s="8">
        <v>0.06</v>
      </c>
      <c r="R660" s="8">
        <v>99.6</v>
      </c>
      <c r="S660" s="8">
        <f t="shared" si="112"/>
        <v>92.152132819811115</v>
      </c>
      <c r="T660" s="8">
        <f t="shared" si="113"/>
        <v>0.76727272727272733</v>
      </c>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row>
    <row r="661" spans="2:100">
      <c r="B661" s="7" t="s">
        <v>1544</v>
      </c>
      <c r="C661" s="7" t="s">
        <v>1523</v>
      </c>
      <c r="D661" s="7" t="s">
        <v>1558</v>
      </c>
      <c r="E661" s="8">
        <v>46.9</v>
      </c>
      <c r="F661" s="8">
        <v>0.03</v>
      </c>
      <c r="G661" s="8">
        <v>0.9</v>
      </c>
      <c r="J661" s="8">
        <v>6.61</v>
      </c>
      <c r="L661" s="8">
        <v>44.13</v>
      </c>
      <c r="M661" s="8">
        <v>0.79</v>
      </c>
      <c r="N661" s="8">
        <v>0.09</v>
      </c>
      <c r="R661" s="8">
        <v>99.45</v>
      </c>
      <c r="S661" s="8">
        <f t="shared" si="112"/>
        <v>92.249827508380193</v>
      </c>
      <c r="T661" s="8">
        <f t="shared" si="113"/>
        <v>1.185351111111111</v>
      </c>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row>
    <row r="662" spans="2:100">
      <c r="B662" s="7" t="s">
        <v>1544</v>
      </c>
      <c r="C662" s="7" t="s">
        <v>1523</v>
      </c>
      <c r="D662" s="7" t="s">
        <v>1557</v>
      </c>
      <c r="E662" s="8">
        <v>44.19</v>
      </c>
      <c r="F662" s="8">
        <v>7.0000000000000007E-2</v>
      </c>
      <c r="G662" s="8">
        <v>1.57</v>
      </c>
      <c r="J662" s="8">
        <v>8.16</v>
      </c>
      <c r="L662" s="8">
        <v>44.17</v>
      </c>
      <c r="M662" s="8">
        <v>1.21</v>
      </c>
      <c r="N662" s="8">
        <v>0.11</v>
      </c>
      <c r="R662" s="8">
        <v>99.48</v>
      </c>
      <c r="S662" s="8">
        <f t="shared" si="112"/>
        <v>90.610948725361084</v>
      </c>
      <c r="T662" s="8">
        <f t="shared" si="113"/>
        <v>1.0407541401273885</v>
      </c>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row>
    <row r="663" spans="2:100">
      <c r="B663" s="7" t="s">
        <v>1544</v>
      </c>
      <c r="C663" s="7" t="s">
        <v>1523</v>
      </c>
      <c r="D663" s="7" t="s">
        <v>1556</v>
      </c>
      <c r="E663" s="8">
        <v>45.63</v>
      </c>
      <c r="F663" s="8">
        <v>0.09</v>
      </c>
      <c r="G663" s="8">
        <v>1.05</v>
      </c>
      <c r="J663" s="8">
        <v>7.41</v>
      </c>
      <c r="L663" s="8">
        <v>44.19</v>
      </c>
      <c r="M663" s="8">
        <v>1.05</v>
      </c>
      <c r="N663" s="8">
        <v>0.09</v>
      </c>
      <c r="R663" s="8">
        <v>99.51</v>
      </c>
      <c r="S663" s="8">
        <f t="shared" si="112"/>
        <v>91.403253240912463</v>
      </c>
      <c r="T663" s="8">
        <f t="shared" si="113"/>
        <v>1.3504</v>
      </c>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row>
    <row r="664" spans="2:100">
      <c r="B664" s="7" t="s">
        <v>1544</v>
      </c>
      <c r="C664" s="7" t="s">
        <v>1523</v>
      </c>
      <c r="D664" s="7" t="s">
        <v>1555</v>
      </c>
      <c r="E664" s="8">
        <v>42.89</v>
      </c>
      <c r="F664" s="8">
        <v>0.03</v>
      </c>
      <c r="G664" s="8">
        <v>0.61</v>
      </c>
      <c r="J664" s="8">
        <v>8.7100000000000009</v>
      </c>
      <c r="L664" s="8">
        <v>46.72</v>
      </c>
      <c r="M664" s="8">
        <v>0.43</v>
      </c>
      <c r="N664" s="8">
        <v>0.04</v>
      </c>
      <c r="R664" s="8">
        <v>99.43</v>
      </c>
      <c r="S664" s="8">
        <f t="shared" si="112"/>
        <v>90.533234264107591</v>
      </c>
      <c r="T664" s="8">
        <f t="shared" si="113"/>
        <v>0.95192131147540981</v>
      </c>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row>
    <row r="665" spans="2:100">
      <c r="B665" s="7" t="s">
        <v>1544</v>
      </c>
      <c r="C665" s="7" t="s">
        <v>1523</v>
      </c>
      <c r="D665" s="7" t="s">
        <v>1554</v>
      </c>
      <c r="E665" s="8">
        <v>47.96</v>
      </c>
      <c r="F665" s="8">
        <v>0.08</v>
      </c>
      <c r="G665" s="8">
        <v>1.8</v>
      </c>
      <c r="J665" s="8">
        <v>6.17</v>
      </c>
      <c r="L665" s="8">
        <v>42.56</v>
      </c>
      <c r="M665" s="8">
        <v>0.9</v>
      </c>
      <c r="N665" s="8">
        <v>0.1</v>
      </c>
      <c r="R665" s="8">
        <v>99.57</v>
      </c>
      <c r="S665" s="8">
        <f t="shared" si="112"/>
        <v>92.480131325744637</v>
      </c>
      <c r="T665" s="8">
        <f t="shared" si="113"/>
        <v>0.67520000000000002</v>
      </c>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row>
    <row r="666" spans="2:100">
      <c r="B666" s="7" t="s">
        <v>1550</v>
      </c>
      <c r="C666" s="7" t="s">
        <v>1549</v>
      </c>
      <c r="D666" s="7" t="s">
        <v>1553</v>
      </c>
      <c r="E666" s="8">
        <v>45.82</v>
      </c>
      <c r="F666" s="8">
        <v>0.01</v>
      </c>
      <c r="G666" s="8">
        <v>0.67</v>
      </c>
      <c r="J666" s="8">
        <v>6.73</v>
      </c>
      <c r="L666" s="8">
        <v>45.99</v>
      </c>
      <c r="M666" s="8">
        <v>0.45</v>
      </c>
      <c r="N666" s="8">
        <v>7.0000000000000007E-2</v>
      </c>
      <c r="R666" s="8">
        <v>99.74</v>
      </c>
      <c r="S666" s="8">
        <f t="shared" si="112"/>
        <v>92.414728658864433</v>
      </c>
      <c r="T666" s="8">
        <f t="shared" si="113"/>
        <v>0.90698507462686562</v>
      </c>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row>
    <row r="667" spans="2:100">
      <c r="B667" s="7" t="s">
        <v>1550</v>
      </c>
      <c r="C667" s="7" t="s">
        <v>1552</v>
      </c>
      <c r="D667" s="7" t="s">
        <v>1551</v>
      </c>
      <c r="E667" s="8">
        <v>45.85</v>
      </c>
      <c r="F667" s="8">
        <v>0.21</v>
      </c>
      <c r="G667" s="8">
        <v>1.06</v>
      </c>
      <c r="J667" s="8">
        <v>7.79</v>
      </c>
      <c r="L667" s="8">
        <v>43.85</v>
      </c>
      <c r="M667" s="8">
        <v>0.88</v>
      </c>
      <c r="N667" s="8">
        <v>0.1</v>
      </c>
      <c r="R667" s="8">
        <v>99.74</v>
      </c>
      <c r="S667" s="8">
        <f t="shared" si="112"/>
        <v>90.938617160421103</v>
      </c>
      <c r="T667" s="8">
        <f t="shared" si="113"/>
        <v>1.1210867924528303</v>
      </c>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row>
    <row r="668" spans="2:100">
      <c r="B668" s="7" t="s">
        <v>1550</v>
      </c>
      <c r="C668" s="7" t="s">
        <v>1549</v>
      </c>
      <c r="D668" s="7" t="s">
        <v>1548</v>
      </c>
      <c r="E668" s="8">
        <v>46.36</v>
      </c>
      <c r="F668" s="8">
        <v>0.01</v>
      </c>
      <c r="G668" s="8">
        <v>0.89</v>
      </c>
      <c r="J668" s="8">
        <v>6.63</v>
      </c>
      <c r="L668" s="8">
        <v>45.25</v>
      </c>
      <c r="M668" s="8">
        <v>0.55000000000000004</v>
      </c>
      <c r="N668" s="8">
        <v>7.0000000000000007E-2</v>
      </c>
      <c r="R668" s="8">
        <v>99.76</v>
      </c>
      <c r="S668" s="8">
        <f t="shared" si="112"/>
        <v>92.405954806465388</v>
      </c>
      <c r="T668" s="8">
        <f t="shared" si="113"/>
        <v>0.83451685393258435</v>
      </c>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row>
    <row r="669" spans="2:100">
      <c r="B669" s="7" t="s">
        <v>1544</v>
      </c>
      <c r="C669" s="7" t="s">
        <v>1523</v>
      </c>
      <c r="D669" s="7" t="s">
        <v>1547</v>
      </c>
      <c r="E669" s="8">
        <v>45.18</v>
      </c>
      <c r="F669" s="8">
        <v>0.04</v>
      </c>
      <c r="G669" s="8">
        <v>1.17</v>
      </c>
      <c r="J669" s="8">
        <v>6.68</v>
      </c>
      <c r="L669" s="8">
        <v>45.94</v>
      </c>
      <c r="M669" s="8">
        <v>0.51</v>
      </c>
      <c r="N669" s="8">
        <v>0.09</v>
      </c>
      <c r="R669" s="8">
        <v>99.61</v>
      </c>
      <c r="S669" s="8">
        <f t="shared" si="112"/>
        <v>92.459256922912729</v>
      </c>
      <c r="T669" s="8">
        <f t="shared" si="113"/>
        <v>0.5886358974358975</v>
      </c>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row>
    <row r="670" spans="2:100">
      <c r="B670" s="7" t="s">
        <v>1544</v>
      </c>
      <c r="C670" s="7" t="s">
        <v>1523</v>
      </c>
      <c r="D670" s="7" t="s">
        <v>1546</v>
      </c>
      <c r="E670" s="8">
        <v>48.14</v>
      </c>
      <c r="F670" s="8">
        <v>0.01</v>
      </c>
      <c r="G670" s="8">
        <v>1.76</v>
      </c>
      <c r="J670" s="8">
        <v>4.33</v>
      </c>
      <c r="L670" s="8">
        <v>42.66</v>
      </c>
      <c r="M670" s="8">
        <v>0.91</v>
      </c>
      <c r="N670" s="8">
        <v>0.09</v>
      </c>
      <c r="R670" s="8">
        <v>97.9</v>
      </c>
      <c r="S670" s="8">
        <f t="shared" si="112"/>
        <v>94.613596656397974</v>
      </c>
      <c r="T670" s="8">
        <f t="shared" si="113"/>
        <v>0.69821818181818196</v>
      </c>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row>
    <row r="671" spans="2:100">
      <c r="B671" s="7" t="s">
        <v>1544</v>
      </c>
      <c r="C671" s="7" t="s">
        <v>1523</v>
      </c>
      <c r="D671" s="7" t="s">
        <v>1545</v>
      </c>
      <c r="E671" s="8">
        <v>47.38</v>
      </c>
      <c r="F671" s="8">
        <v>0.03</v>
      </c>
      <c r="G671" s="8">
        <v>1.48</v>
      </c>
      <c r="J671" s="8">
        <v>6.36</v>
      </c>
      <c r="L671" s="8">
        <v>43.37</v>
      </c>
      <c r="M671" s="8">
        <v>0.94</v>
      </c>
      <c r="N671" s="8">
        <v>0.13</v>
      </c>
      <c r="R671" s="8">
        <v>99.69</v>
      </c>
      <c r="S671" s="8">
        <f t="shared" si="112"/>
        <v>92.399929724524583</v>
      </c>
      <c r="T671" s="8">
        <f t="shared" si="113"/>
        <v>0.85768648648648649</v>
      </c>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row>
    <row r="672" spans="2:100">
      <c r="B672" s="7" t="s">
        <v>1544</v>
      </c>
      <c r="C672" s="7" t="s">
        <v>1543</v>
      </c>
      <c r="D672" s="7" t="s">
        <v>1542</v>
      </c>
      <c r="E672" s="8">
        <v>47.95</v>
      </c>
      <c r="F672" s="8">
        <v>0.03</v>
      </c>
      <c r="G672" s="8">
        <v>1.47</v>
      </c>
      <c r="J672" s="8">
        <v>6.03</v>
      </c>
      <c r="L672" s="8">
        <v>43.26</v>
      </c>
      <c r="M672" s="8">
        <v>0.76</v>
      </c>
      <c r="N672" s="8">
        <v>0.11</v>
      </c>
      <c r="R672" s="8">
        <v>99.61</v>
      </c>
      <c r="S672" s="8">
        <f t="shared" si="112"/>
        <v>92.748684069180371</v>
      </c>
      <c r="T672" s="8">
        <f t="shared" si="113"/>
        <v>0.69816598639455796</v>
      </c>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row>
    <row r="673" spans="2:100">
      <c r="B673" s="7" t="s">
        <v>1524</v>
      </c>
      <c r="C673" s="7" t="s">
        <v>1523</v>
      </c>
      <c r="D673" s="7" t="s">
        <v>1541</v>
      </c>
      <c r="E673" s="8">
        <v>44.4</v>
      </c>
      <c r="F673" s="8">
        <v>0.02</v>
      </c>
      <c r="G673" s="8">
        <v>0.89</v>
      </c>
      <c r="J673" s="8">
        <v>7.86</v>
      </c>
      <c r="L673" s="8">
        <v>45.43</v>
      </c>
      <c r="M673" s="8">
        <v>0.59</v>
      </c>
      <c r="N673" s="8">
        <v>0.06</v>
      </c>
      <c r="R673" s="8">
        <v>99.25</v>
      </c>
      <c r="S673" s="8">
        <f t="shared" si="112"/>
        <v>91.15424361477487</v>
      </c>
      <c r="T673" s="8">
        <f t="shared" si="113"/>
        <v>0.89520898876404498</v>
      </c>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row>
    <row r="674" spans="2:100">
      <c r="B674" s="7" t="s">
        <v>1524</v>
      </c>
      <c r="C674" s="7" t="s">
        <v>1523</v>
      </c>
      <c r="D674" s="7" t="s">
        <v>1540</v>
      </c>
      <c r="E674" s="8">
        <v>44.13</v>
      </c>
      <c r="F674" s="8">
        <v>0.05</v>
      </c>
      <c r="G674" s="8">
        <v>0.61</v>
      </c>
      <c r="J674" s="8">
        <v>7.64</v>
      </c>
      <c r="L674" s="8">
        <v>46.21</v>
      </c>
      <c r="M674" s="8">
        <v>0.56999999999999995</v>
      </c>
      <c r="N674" s="8">
        <v>0.01</v>
      </c>
      <c r="R674" s="8">
        <v>99.22</v>
      </c>
      <c r="S674" s="8">
        <f t="shared" si="112"/>
        <v>91.513639237056609</v>
      </c>
      <c r="T674" s="8">
        <f t="shared" si="113"/>
        <v>1.2618491803278689</v>
      </c>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row>
    <row r="675" spans="2:100">
      <c r="B675" s="7" t="s">
        <v>1524</v>
      </c>
      <c r="C675" s="7" t="s">
        <v>1523</v>
      </c>
      <c r="D675" s="7" t="s">
        <v>1539</v>
      </c>
      <c r="E675" s="8">
        <v>43.9</v>
      </c>
      <c r="F675" s="8">
        <v>0.02</v>
      </c>
      <c r="G675" s="8">
        <v>0.68</v>
      </c>
      <c r="J675" s="8">
        <v>8.15</v>
      </c>
      <c r="L675" s="8">
        <v>46.04</v>
      </c>
      <c r="M675" s="8">
        <v>0.51</v>
      </c>
      <c r="N675" s="8">
        <v>0.01</v>
      </c>
      <c r="R675" s="8">
        <v>99.31</v>
      </c>
      <c r="S675" s="8">
        <f t="shared" si="112"/>
        <v>90.967900013722286</v>
      </c>
      <c r="T675" s="8">
        <f t="shared" si="113"/>
        <v>1.0127999999999999</v>
      </c>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row>
    <row r="676" spans="2:100">
      <c r="B676" s="7" t="s">
        <v>1524</v>
      </c>
      <c r="C676" s="7" t="s">
        <v>1523</v>
      </c>
      <c r="D676" s="7" t="s">
        <v>1538</v>
      </c>
      <c r="E676" s="8">
        <v>43.28</v>
      </c>
      <c r="F676" s="8">
        <v>0.14000000000000001</v>
      </c>
      <c r="G676" s="8">
        <v>1.39</v>
      </c>
      <c r="J676" s="8">
        <v>10.199999999999999</v>
      </c>
      <c r="L676" s="8">
        <v>43.15</v>
      </c>
      <c r="M676" s="8">
        <v>1.04</v>
      </c>
      <c r="N676" s="8">
        <v>0.09</v>
      </c>
      <c r="R676" s="8">
        <v>99.29</v>
      </c>
      <c r="S676" s="8">
        <f t="shared" si="112"/>
        <v>88.293516451829944</v>
      </c>
      <c r="T676" s="8">
        <f t="shared" si="113"/>
        <v>1.0103712230215829</v>
      </c>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row>
    <row r="677" spans="2:100">
      <c r="B677" s="7" t="s">
        <v>1524</v>
      </c>
      <c r="C677" s="7" t="s">
        <v>1523</v>
      </c>
      <c r="D677" s="7" t="s">
        <v>1537</v>
      </c>
      <c r="E677" s="8">
        <v>44.3</v>
      </c>
      <c r="F677" s="8">
        <v>0.11</v>
      </c>
      <c r="G677" s="8">
        <v>2.0499999999999998</v>
      </c>
      <c r="J677" s="8">
        <v>7.56</v>
      </c>
      <c r="L677" s="8">
        <v>43.57</v>
      </c>
      <c r="M677" s="8">
        <v>1.49</v>
      </c>
      <c r="N677" s="8">
        <v>0.09</v>
      </c>
      <c r="R677" s="8">
        <v>99.17</v>
      </c>
      <c r="S677" s="8">
        <f t="shared" si="112"/>
        <v>91.130925739537091</v>
      </c>
      <c r="T677" s="8">
        <f t="shared" si="113"/>
        <v>0.98151024390243913</v>
      </c>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row>
    <row r="678" spans="2:100">
      <c r="B678" s="7" t="s">
        <v>1524</v>
      </c>
      <c r="C678" s="7" t="s">
        <v>1523</v>
      </c>
      <c r="D678" s="7" t="s">
        <v>1536</v>
      </c>
      <c r="E678" s="8">
        <v>44.46</v>
      </c>
      <c r="F678" s="8">
        <v>0.02</v>
      </c>
      <c r="G678" s="8">
        <v>0.27</v>
      </c>
      <c r="J678" s="8">
        <v>7.56</v>
      </c>
      <c r="L678" s="8">
        <v>46.25</v>
      </c>
      <c r="M678" s="8">
        <v>0.74</v>
      </c>
      <c r="N678" s="8">
        <v>0.08</v>
      </c>
      <c r="R678" s="8">
        <v>99.38</v>
      </c>
      <c r="S678" s="8">
        <f t="shared" si="112"/>
        <v>91.601691470741827</v>
      </c>
      <c r="T678" s="8">
        <f t="shared" si="113"/>
        <v>3.7010962962962961</v>
      </c>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row>
    <row r="679" spans="2:100">
      <c r="B679" s="7" t="s">
        <v>1524</v>
      </c>
      <c r="C679" s="7" t="s">
        <v>1523</v>
      </c>
      <c r="D679" s="7" t="s">
        <v>1535</v>
      </c>
      <c r="E679" s="8">
        <v>45.75</v>
      </c>
      <c r="F679" s="8">
        <v>0.02</v>
      </c>
      <c r="G679" s="8">
        <v>0.52</v>
      </c>
      <c r="J679" s="8">
        <v>7.35</v>
      </c>
      <c r="L679" s="8">
        <v>45.08</v>
      </c>
      <c r="M679" s="8">
        <v>0.4</v>
      </c>
      <c r="N679" s="8">
        <v>0.08</v>
      </c>
      <c r="R679" s="8">
        <v>99.2</v>
      </c>
      <c r="S679" s="8">
        <f t="shared" si="112"/>
        <v>91.621273233814293</v>
      </c>
      <c r="T679" s="8">
        <f t="shared" si="113"/>
        <v>1.0387692307692309</v>
      </c>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row>
    <row r="680" spans="2:100">
      <c r="B680" s="7" t="s">
        <v>1524</v>
      </c>
      <c r="C680" s="7" t="s">
        <v>1523</v>
      </c>
      <c r="D680" s="7" t="s">
        <v>1534</v>
      </c>
      <c r="E680" s="8">
        <v>43.59</v>
      </c>
      <c r="F680" s="8">
        <v>0.01</v>
      </c>
      <c r="G680" s="8">
        <v>0.63</v>
      </c>
      <c r="J680" s="8">
        <v>8.5399999999999991</v>
      </c>
      <c r="L680" s="8">
        <v>46.08</v>
      </c>
      <c r="M680" s="8">
        <v>0.41</v>
      </c>
      <c r="R680" s="8">
        <v>99.26</v>
      </c>
      <c r="S680" s="8">
        <f t="shared" si="112"/>
        <v>90.5838287720143</v>
      </c>
      <c r="T680" s="8">
        <f t="shared" si="113"/>
        <v>0.87883174603174596</v>
      </c>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row>
    <row r="681" spans="2:100">
      <c r="B681" s="7" t="s">
        <v>1524</v>
      </c>
      <c r="C681" s="7" t="s">
        <v>1523</v>
      </c>
      <c r="D681" s="7" t="s">
        <v>1533</v>
      </c>
      <c r="E681" s="8">
        <v>45.87</v>
      </c>
      <c r="F681" s="8">
        <v>0.01</v>
      </c>
      <c r="G681" s="8">
        <v>1.97</v>
      </c>
      <c r="J681" s="8">
        <v>7.13</v>
      </c>
      <c r="L681" s="8">
        <v>42.6</v>
      </c>
      <c r="M681" s="8">
        <v>1.55</v>
      </c>
      <c r="N681" s="8">
        <v>0.09</v>
      </c>
      <c r="R681" s="8">
        <v>99.22</v>
      </c>
      <c r="S681" s="8">
        <f t="shared" si="112"/>
        <v>91.417974528612689</v>
      </c>
      <c r="T681" s="8">
        <f t="shared" si="113"/>
        <v>1.0624974619289342</v>
      </c>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row>
    <row r="682" spans="2:100">
      <c r="B682" s="7" t="s">
        <v>1524</v>
      </c>
      <c r="C682" s="7" t="s">
        <v>1523</v>
      </c>
      <c r="D682" s="7" t="s">
        <v>1532</v>
      </c>
      <c r="E682" s="8">
        <v>43.55</v>
      </c>
      <c r="F682" s="8">
        <v>0.01</v>
      </c>
      <c r="G682" s="8">
        <v>1.5</v>
      </c>
      <c r="J682" s="8">
        <v>7.55</v>
      </c>
      <c r="L682" s="8">
        <v>45.21</v>
      </c>
      <c r="M682" s="8">
        <v>1.35</v>
      </c>
      <c r="N682" s="8">
        <v>0.08</v>
      </c>
      <c r="R682" s="8">
        <v>99.25</v>
      </c>
      <c r="S682" s="8">
        <f t="shared" si="112"/>
        <v>91.435436011927578</v>
      </c>
      <c r="T682" s="8">
        <f t="shared" si="113"/>
        <v>1.2153600000000002</v>
      </c>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row>
    <row r="683" spans="2:100">
      <c r="B683" s="7" t="s">
        <v>1524</v>
      </c>
      <c r="C683" s="7" t="s">
        <v>1523</v>
      </c>
      <c r="D683" s="7" t="s">
        <v>1531</v>
      </c>
      <c r="E683" s="8">
        <v>45.13</v>
      </c>
      <c r="F683" s="8">
        <v>0.05</v>
      </c>
      <c r="G683" s="8">
        <v>1.5</v>
      </c>
      <c r="J683" s="8">
        <v>7.61</v>
      </c>
      <c r="L683" s="8">
        <v>44.87</v>
      </c>
      <c r="M683" s="8">
        <v>1.01</v>
      </c>
      <c r="N683" s="8">
        <v>0.09</v>
      </c>
      <c r="R683" s="8">
        <v>100.26</v>
      </c>
      <c r="S683" s="8">
        <f t="shared" si="112"/>
        <v>91.313554311351425</v>
      </c>
      <c r="T683" s="8">
        <f t="shared" si="113"/>
        <v>0.90926933333333337</v>
      </c>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row>
    <row r="684" spans="2:100">
      <c r="B684" s="7" t="s">
        <v>1524</v>
      </c>
      <c r="C684" s="7" t="s">
        <v>1523</v>
      </c>
      <c r="D684" s="7" t="s">
        <v>1530</v>
      </c>
      <c r="E684" s="8">
        <v>45.04</v>
      </c>
      <c r="F684" s="8">
        <v>0.03</v>
      </c>
      <c r="G684" s="8">
        <v>1.5</v>
      </c>
      <c r="J684" s="8">
        <v>7.61</v>
      </c>
      <c r="L684" s="8">
        <v>44.09</v>
      </c>
      <c r="M684" s="8">
        <v>0.79</v>
      </c>
      <c r="N684" s="8">
        <v>0.09</v>
      </c>
      <c r="R684" s="8">
        <v>99.15</v>
      </c>
      <c r="S684" s="8">
        <f t="shared" si="112"/>
        <v>91.173445651011733</v>
      </c>
      <c r="T684" s="8">
        <f t="shared" si="113"/>
        <v>0.71121066666666666</v>
      </c>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row>
    <row r="685" spans="2:100">
      <c r="B685" s="7" t="s">
        <v>1524</v>
      </c>
      <c r="C685" s="7" t="s">
        <v>1523</v>
      </c>
      <c r="D685" s="7" t="s">
        <v>1529</v>
      </c>
      <c r="E685" s="8">
        <v>44.39</v>
      </c>
      <c r="F685" s="8">
        <v>0.1</v>
      </c>
      <c r="G685" s="8">
        <v>0.62</v>
      </c>
      <c r="J685" s="8">
        <v>7.83</v>
      </c>
      <c r="L685" s="8">
        <v>46.69</v>
      </c>
      <c r="M685" s="8">
        <v>0.27</v>
      </c>
      <c r="R685" s="8">
        <v>99.9</v>
      </c>
      <c r="S685" s="8">
        <f t="shared" si="112"/>
        <v>91.40246287319404</v>
      </c>
      <c r="T685" s="8">
        <f t="shared" si="113"/>
        <v>0.58807741935483882</v>
      </c>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row>
    <row r="686" spans="2:100">
      <c r="B686" s="7" t="s">
        <v>1524</v>
      </c>
      <c r="C686" s="7" t="s">
        <v>1523</v>
      </c>
      <c r="D686" s="7" t="s">
        <v>1528</v>
      </c>
      <c r="E686" s="8">
        <v>44.83</v>
      </c>
      <c r="F686" s="8">
        <v>0.08</v>
      </c>
      <c r="G686" s="8">
        <v>0.69</v>
      </c>
      <c r="J686" s="8">
        <v>7.87</v>
      </c>
      <c r="L686" s="8">
        <v>46.26</v>
      </c>
      <c r="M686" s="8">
        <v>0.44</v>
      </c>
      <c r="R686" s="8">
        <v>100.17</v>
      </c>
      <c r="S686" s="8">
        <f t="shared" si="112"/>
        <v>91.289040034145017</v>
      </c>
      <c r="T686" s="8">
        <f t="shared" si="113"/>
        <v>0.86112463768115954</v>
      </c>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row>
    <row r="687" spans="2:100">
      <c r="B687" s="7" t="s">
        <v>1524</v>
      </c>
      <c r="C687" s="7" t="s">
        <v>1523</v>
      </c>
      <c r="D687" s="7" t="s">
        <v>1527</v>
      </c>
      <c r="E687" s="8">
        <v>45.46</v>
      </c>
      <c r="F687" s="8">
        <v>0.1</v>
      </c>
      <c r="G687" s="8">
        <v>1.1399999999999999</v>
      </c>
      <c r="J687" s="8">
        <v>7.61</v>
      </c>
      <c r="L687" s="8">
        <v>44.57</v>
      </c>
      <c r="M687" s="8">
        <v>0.99</v>
      </c>
      <c r="N687" s="8">
        <v>0.04</v>
      </c>
      <c r="R687" s="8">
        <v>99.91</v>
      </c>
      <c r="S687" s="8">
        <f t="shared" si="112"/>
        <v>91.260195993915701</v>
      </c>
      <c r="T687" s="8">
        <f t="shared" si="113"/>
        <v>1.1727157894736844</v>
      </c>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row>
    <row r="688" spans="2:100">
      <c r="B688" s="7" t="s">
        <v>1524</v>
      </c>
      <c r="C688" s="7" t="s">
        <v>1523</v>
      </c>
      <c r="D688" s="7" t="s">
        <v>1526</v>
      </c>
      <c r="E688" s="8">
        <v>44.74</v>
      </c>
      <c r="F688" s="8">
        <v>0.14099999999999999</v>
      </c>
      <c r="G688" s="8">
        <v>1.3</v>
      </c>
      <c r="J688" s="8">
        <v>7.37</v>
      </c>
      <c r="L688" s="8">
        <v>44.59</v>
      </c>
      <c r="M688" s="8">
        <v>0.75</v>
      </c>
      <c r="N688" s="8">
        <v>0.28199999999999997</v>
      </c>
      <c r="R688" s="8">
        <v>99.173000000000002</v>
      </c>
      <c r="S688" s="8">
        <f t="shared" si="112"/>
        <v>91.515916707669177</v>
      </c>
      <c r="T688" s="8">
        <f t="shared" si="113"/>
        <v>0.779076923076923</v>
      </c>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row>
    <row r="689" spans="1:100">
      <c r="B689" s="7" t="s">
        <v>1524</v>
      </c>
      <c r="C689" s="7" t="s">
        <v>1523</v>
      </c>
      <c r="D689" s="7" t="s">
        <v>1525</v>
      </c>
      <c r="E689" s="8">
        <v>44.57</v>
      </c>
      <c r="F689" s="8">
        <v>7.4999999999999997E-2</v>
      </c>
      <c r="G689" s="8">
        <v>1.68</v>
      </c>
      <c r="J689" s="8">
        <v>8.1199999999999992</v>
      </c>
      <c r="L689" s="8">
        <v>42.98</v>
      </c>
      <c r="M689" s="8">
        <v>1.41</v>
      </c>
      <c r="N689" s="8">
        <v>0.41</v>
      </c>
      <c r="R689" s="8">
        <v>99.245000000000005</v>
      </c>
      <c r="S689" s="8">
        <f t="shared" si="112"/>
        <v>90.418665852303818</v>
      </c>
      <c r="T689" s="8">
        <f t="shared" si="113"/>
        <v>1.1333714285714287</v>
      </c>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row>
    <row r="690" spans="1:100">
      <c r="B690" s="7" t="s">
        <v>1524</v>
      </c>
      <c r="C690" s="7" t="s">
        <v>1523</v>
      </c>
      <c r="D690" s="7" t="s">
        <v>1522</v>
      </c>
      <c r="E690" s="8">
        <v>45</v>
      </c>
      <c r="F690" s="8">
        <v>5.2999999999999999E-2</v>
      </c>
      <c r="G690" s="8">
        <v>2.34</v>
      </c>
      <c r="J690" s="8">
        <v>7.87</v>
      </c>
      <c r="L690" s="8">
        <v>42.23</v>
      </c>
      <c r="M690" s="8">
        <v>1.76</v>
      </c>
      <c r="N690" s="8">
        <v>0.17</v>
      </c>
      <c r="R690" s="8">
        <v>99.422999999999973</v>
      </c>
      <c r="S690" s="8">
        <f t="shared" si="112"/>
        <v>90.536424253066613</v>
      </c>
      <c r="T690" s="8">
        <f t="shared" si="113"/>
        <v>1.0156854700854703</v>
      </c>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row>
    <row r="691" spans="1:100">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row>
    <row r="692" spans="1:100">
      <c r="A692" s="7" t="s">
        <v>444</v>
      </c>
      <c r="B692" s="7" t="s">
        <v>1504</v>
      </c>
      <c r="C692" s="7" t="s">
        <v>1503</v>
      </c>
      <c r="D692" s="7" t="s">
        <v>1521</v>
      </c>
      <c r="E692" s="8">
        <v>48.3</v>
      </c>
      <c r="F692" s="8">
        <v>0.02</v>
      </c>
      <c r="G692" s="8">
        <v>0.61</v>
      </c>
      <c r="J692" s="8">
        <v>9.1999999999999993</v>
      </c>
      <c r="L692" s="8">
        <v>40.700000000000003</v>
      </c>
      <c r="M692" s="8">
        <v>0.96</v>
      </c>
      <c r="N692" s="8">
        <v>0.04</v>
      </c>
      <c r="R692" s="8">
        <v>100.07</v>
      </c>
      <c r="S692" s="8">
        <f>100*(L692/40.3)/((L692/40.3)+(J692/71.85))</f>
        <v>88.747987514624199</v>
      </c>
      <c r="T692" s="8">
        <f>1.3504*M692/G692</f>
        <v>2.1252196721311476</v>
      </c>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row>
    <row r="693" spans="1:100">
      <c r="B693" s="7" t="s">
        <v>1504</v>
      </c>
      <c r="C693" s="7" t="s">
        <v>1503</v>
      </c>
      <c r="D693" s="7" t="s">
        <v>1520</v>
      </c>
      <c r="E693" s="8">
        <v>46.3</v>
      </c>
      <c r="F693" s="8">
        <v>0.05</v>
      </c>
      <c r="G693" s="8">
        <v>1.24</v>
      </c>
      <c r="J693" s="8">
        <v>6.8</v>
      </c>
      <c r="L693" s="8">
        <v>44.7</v>
      </c>
      <c r="M693" s="8">
        <v>0.56000000000000005</v>
      </c>
      <c r="N693" s="8">
        <v>7.0000000000000007E-2</v>
      </c>
      <c r="R693" s="8">
        <v>100.14</v>
      </c>
      <c r="S693" s="8">
        <f>100*(L693/40.3)/((L693/40.3)+(J693/71.85))</f>
        <v>92.138243440766431</v>
      </c>
      <c r="T693" s="8">
        <f>1.3504*M693/G693</f>
        <v>0.60985806451612912</v>
      </c>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row>
    <row r="694" spans="1:100">
      <c r="B694" s="7" t="s">
        <v>1504</v>
      </c>
      <c r="C694" s="7" t="s">
        <v>1503</v>
      </c>
      <c r="D694" s="7" t="s">
        <v>1519</v>
      </c>
      <c r="G694" s="8">
        <v>0.52</v>
      </c>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row>
    <row r="695" spans="1:100">
      <c r="B695" s="7" t="s">
        <v>1504</v>
      </c>
      <c r="C695" s="7" t="s">
        <v>1503</v>
      </c>
      <c r="D695" s="7" t="s">
        <v>1518</v>
      </c>
      <c r="E695" s="8">
        <v>49.6</v>
      </c>
      <c r="F695" s="8">
        <v>0.04</v>
      </c>
      <c r="G695" s="8">
        <v>4.9800000000000004</v>
      </c>
      <c r="J695" s="8">
        <v>6.14</v>
      </c>
      <c r="L695" s="8">
        <v>35.700000000000003</v>
      </c>
      <c r="M695" s="8">
        <v>3.01</v>
      </c>
      <c r="N695" s="8">
        <v>0.16</v>
      </c>
      <c r="R695" s="8">
        <v>100.22</v>
      </c>
      <c r="S695" s="8">
        <f>100*(L695/40.3)/((L695/40.3)+(J695/71.85))</f>
        <v>91.202021556010749</v>
      </c>
      <c r="T695" s="8">
        <f>1.3504*M695/G695</f>
        <v>0.81620562248995976</v>
      </c>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row>
    <row r="696" spans="1:100">
      <c r="B696" s="7" t="s">
        <v>1504</v>
      </c>
      <c r="C696" s="7" t="s">
        <v>1503</v>
      </c>
      <c r="D696" s="7" t="s">
        <v>1517</v>
      </c>
      <c r="E696" s="8">
        <v>46.5</v>
      </c>
      <c r="F696" s="8">
        <v>0.01</v>
      </c>
      <c r="G696" s="8">
        <v>1.68</v>
      </c>
      <c r="J696" s="8">
        <v>6.8</v>
      </c>
      <c r="L696" s="8">
        <v>42.6</v>
      </c>
      <c r="M696" s="8">
        <v>1.43</v>
      </c>
      <c r="N696" s="8">
        <v>0.08</v>
      </c>
      <c r="R696" s="8">
        <v>99.47</v>
      </c>
      <c r="S696" s="8">
        <f>100*(L696/40.3)/((L696/40.3)+(J696/71.85))</f>
        <v>91.782538944780129</v>
      </c>
      <c r="T696" s="8">
        <f>1.3504*M696/G696</f>
        <v>1.1494476190476191</v>
      </c>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row>
    <row r="697" spans="1:100">
      <c r="B697" s="7" t="s">
        <v>1504</v>
      </c>
      <c r="C697" s="7" t="s">
        <v>1503</v>
      </c>
      <c r="D697" s="7" t="s">
        <v>1516</v>
      </c>
      <c r="G697" s="8">
        <v>1.1000000000000001</v>
      </c>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row>
    <row r="698" spans="1:100">
      <c r="B698" s="7" t="s">
        <v>1504</v>
      </c>
      <c r="C698" s="7" t="s">
        <v>1503</v>
      </c>
      <c r="D698" s="7" t="s">
        <v>1515</v>
      </c>
      <c r="G698" s="8">
        <v>1.5</v>
      </c>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row>
    <row r="699" spans="1:100">
      <c r="B699" s="7" t="s">
        <v>1504</v>
      </c>
      <c r="C699" s="7" t="s">
        <v>1503</v>
      </c>
      <c r="D699" s="7" t="s">
        <v>1514</v>
      </c>
      <c r="G699" s="8">
        <v>0.8</v>
      </c>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row>
    <row r="700" spans="1:100">
      <c r="B700" s="7" t="s">
        <v>1504</v>
      </c>
      <c r="C700" s="7" t="s">
        <v>1503</v>
      </c>
      <c r="D700" s="7" t="s">
        <v>1513</v>
      </c>
      <c r="G700" s="8">
        <v>0.62</v>
      </c>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row>
    <row r="701" spans="1:100">
      <c r="B701" s="7" t="s">
        <v>1504</v>
      </c>
      <c r="C701" s="7" t="s">
        <v>1503</v>
      </c>
      <c r="D701" s="7" t="s">
        <v>1512</v>
      </c>
      <c r="G701" s="8">
        <v>0.2</v>
      </c>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row>
    <row r="702" spans="1:100">
      <c r="B702" s="7" t="s">
        <v>1504</v>
      </c>
      <c r="C702" s="7" t="s">
        <v>1503</v>
      </c>
      <c r="D702" s="7" t="s">
        <v>1511</v>
      </c>
      <c r="E702" s="8">
        <v>47.4</v>
      </c>
      <c r="F702" s="8">
        <v>0.15</v>
      </c>
      <c r="G702" s="8">
        <v>1.1499999999999999</v>
      </c>
      <c r="J702" s="8">
        <v>6.5</v>
      </c>
      <c r="L702" s="8">
        <v>43.2</v>
      </c>
      <c r="M702" s="8">
        <v>1.1100000000000001</v>
      </c>
      <c r="N702" s="8">
        <v>0.08</v>
      </c>
      <c r="R702" s="8">
        <v>99.91</v>
      </c>
      <c r="S702" s="8">
        <f>100*(L702/40.3)/((L702/40.3)+(J702/71.85))</f>
        <v>92.217465321001697</v>
      </c>
      <c r="T702" s="8">
        <f>1.3504*M702/G702</f>
        <v>1.3034295652173917</v>
      </c>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row>
    <row r="703" spans="1:100">
      <c r="B703" s="7" t="s">
        <v>1504</v>
      </c>
      <c r="C703" s="7" t="s">
        <v>1503</v>
      </c>
      <c r="D703" s="7" t="s">
        <v>1510</v>
      </c>
      <c r="G703" s="8">
        <v>0.2</v>
      </c>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row>
    <row r="704" spans="1:100">
      <c r="B704" s="7" t="s">
        <v>1504</v>
      </c>
      <c r="C704" s="7" t="s">
        <v>1503</v>
      </c>
      <c r="D704" s="7" t="s">
        <v>1509</v>
      </c>
      <c r="E704" s="8">
        <v>47</v>
      </c>
      <c r="F704" s="8">
        <v>0.05</v>
      </c>
      <c r="G704" s="8">
        <v>0.83</v>
      </c>
      <c r="J704" s="8">
        <v>8.1</v>
      </c>
      <c r="L704" s="8">
        <v>42.1</v>
      </c>
      <c r="M704" s="8">
        <v>1.63</v>
      </c>
      <c r="N704" s="8">
        <v>0.12</v>
      </c>
      <c r="R704" s="8">
        <v>100.09</v>
      </c>
      <c r="S704" s="8">
        <f>100*(L704/40.3)/((L704/40.3)+(J704/71.85))</f>
        <v>90.259644348561693</v>
      </c>
      <c r="T704" s="8">
        <f>1.3504*M704/G704</f>
        <v>2.6519903614457832</v>
      </c>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row>
    <row r="705" spans="1:100">
      <c r="B705" s="7" t="s">
        <v>1504</v>
      </c>
      <c r="C705" s="7" t="s">
        <v>1503</v>
      </c>
      <c r="D705" s="7" t="s">
        <v>1508</v>
      </c>
      <c r="G705" s="8">
        <v>2.34</v>
      </c>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row>
    <row r="706" spans="1:100">
      <c r="B706" s="7" t="s">
        <v>1504</v>
      </c>
      <c r="C706" s="7" t="s">
        <v>1503</v>
      </c>
      <c r="D706" s="7" t="s">
        <v>1507</v>
      </c>
      <c r="G706" s="8">
        <v>1.63</v>
      </c>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row>
    <row r="707" spans="1:100">
      <c r="B707" s="7" t="s">
        <v>1504</v>
      </c>
      <c r="C707" s="7" t="s">
        <v>1503</v>
      </c>
      <c r="D707" s="7" t="s">
        <v>1506</v>
      </c>
      <c r="E707" s="8">
        <v>45.7</v>
      </c>
      <c r="F707" s="8">
        <v>0.2</v>
      </c>
      <c r="G707" s="8">
        <v>1.41</v>
      </c>
      <c r="J707" s="8">
        <v>7.2</v>
      </c>
      <c r="L707" s="8">
        <v>44.2</v>
      </c>
      <c r="M707" s="8">
        <v>0.9</v>
      </c>
      <c r="N707" s="8">
        <v>0.08</v>
      </c>
      <c r="R707" s="8">
        <v>100.13</v>
      </c>
      <c r="S707" s="8">
        <f>100*(L707/40.3)/((L707/40.3)+(J707/71.85))</f>
        <v>91.628220996961844</v>
      </c>
      <c r="T707" s="8">
        <f>1.3504*M707/G707</f>
        <v>0.86195744680851072</v>
      </c>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row>
    <row r="708" spans="1:100">
      <c r="B708" s="7" t="s">
        <v>1504</v>
      </c>
      <c r="C708" s="7" t="s">
        <v>1503</v>
      </c>
      <c r="D708" s="7" t="s">
        <v>1505</v>
      </c>
      <c r="E708" s="8">
        <v>45.2</v>
      </c>
      <c r="F708" s="8">
        <v>0.03</v>
      </c>
      <c r="G708" s="8">
        <v>1.87</v>
      </c>
      <c r="J708" s="8">
        <v>7.51</v>
      </c>
      <c r="L708" s="8">
        <v>43</v>
      </c>
      <c r="M708" s="8">
        <v>2.0099999999999998</v>
      </c>
      <c r="N708" s="8">
        <v>0.13</v>
      </c>
      <c r="R708" s="8">
        <v>100.16</v>
      </c>
      <c r="S708" s="8">
        <f>100*(L708/40.3)/((L708/40.3)+(J708/71.85))</f>
        <v>91.077980887346655</v>
      </c>
      <c r="T708" s="8">
        <f>1.3504*M708/G708</f>
        <v>1.4514994652406414</v>
      </c>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row>
    <row r="709" spans="1:100">
      <c r="B709" s="7" t="s">
        <v>1504</v>
      </c>
      <c r="C709" s="7" t="s">
        <v>1503</v>
      </c>
      <c r="D709" s="7" t="s">
        <v>1502</v>
      </c>
      <c r="G709" s="8">
        <v>1.6</v>
      </c>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row>
    <row r="710" spans="1:100">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row>
    <row r="711" spans="1:100">
      <c r="A711" s="7" t="s">
        <v>1501</v>
      </c>
      <c r="B711" s="7" t="s">
        <v>1498</v>
      </c>
      <c r="D711" s="7" t="s">
        <v>1500</v>
      </c>
      <c r="E711" s="8">
        <v>47.55</v>
      </c>
      <c r="F711" s="8">
        <v>0.2</v>
      </c>
      <c r="G711" s="8">
        <v>4.8099999999999996</v>
      </c>
      <c r="J711" s="8">
        <v>11.105</v>
      </c>
      <c r="L711" s="8">
        <v>29.09</v>
      </c>
      <c r="M711" s="8">
        <v>4.34</v>
      </c>
      <c r="N711" s="8">
        <v>0.44</v>
      </c>
      <c r="R711" s="8">
        <v>98.564999999999998</v>
      </c>
      <c r="S711" s="8">
        <f>100*(L711/40.3)/((L711/40.3)+(J711/71.85))</f>
        <v>82.364319243646079</v>
      </c>
      <c r="T711" s="8">
        <f>1.3504*M711/G711</f>
        <v>1.2184482328482329</v>
      </c>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row>
    <row r="712" spans="1:100">
      <c r="B712" s="7" t="s">
        <v>1498</v>
      </c>
      <c r="D712" s="7" t="s">
        <v>1499</v>
      </c>
      <c r="E712" s="8">
        <v>46.84</v>
      </c>
      <c r="F712" s="8">
        <v>0.04</v>
      </c>
      <c r="G712" s="8">
        <v>1.5</v>
      </c>
      <c r="J712" s="8">
        <v>5.76</v>
      </c>
      <c r="L712" s="8">
        <v>41.8</v>
      </c>
      <c r="M712" s="8">
        <v>1.03</v>
      </c>
      <c r="N712" s="8">
        <v>0.06</v>
      </c>
      <c r="R712" s="8">
        <v>97.73</v>
      </c>
      <c r="S712" s="8">
        <f>100*(L712/40.3)/((L712/40.3)+(J712/71.85))</f>
        <v>92.8254979665939</v>
      </c>
      <c r="T712" s="8">
        <f>1.3504*M712/G712</f>
        <v>0.9272746666666668</v>
      </c>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row>
    <row r="713" spans="1:100">
      <c r="B713" s="7" t="s">
        <v>1498</v>
      </c>
      <c r="D713" s="7" t="s">
        <v>1497</v>
      </c>
      <c r="E713" s="8">
        <v>49.91</v>
      </c>
      <c r="F713" s="8">
        <v>0.08</v>
      </c>
      <c r="G713" s="8">
        <v>4.8499999999999996</v>
      </c>
      <c r="J713" s="8">
        <v>7.2939999999999996</v>
      </c>
      <c r="L713" s="8">
        <v>26.8</v>
      </c>
      <c r="M713" s="8">
        <v>7.28</v>
      </c>
      <c r="N713" s="8">
        <v>0.7</v>
      </c>
      <c r="R713" s="8">
        <v>97.693999999999988</v>
      </c>
      <c r="S713" s="8">
        <f>100*(L713/40.3)/((L713/40.3)+(J713/71.85))</f>
        <v>86.756275500351833</v>
      </c>
      <c r="T713" s="8">
        <f>1.3504*M713/G713</f>
        <v>2.0269921649484539</v>
      </c>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row>
    <row r="714" spans="1:100">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row>
    <row r="715" spans="1:100">
      <c r="A715" s="7" t="s">
        <v>1496</v>
      </c>
      <c r="B715" s="7" t="s">
        <v>1491</v>
      </c>
      <c r="D715" s="7" t="s">
        <v>1495</v>
      </c>
      <c r="E715" s="8">
        <v>42.96</v>
      </c>
      <c r="F715" s="8">
        <v>0.1</v>
      </c>
      <c r="G715" s="8">
        <v>0.36</v>
      </c>
      <c r="J715" s="8">
        <v>6.48</v>
      </c>
      <c r="L715" s="8">
        <v>49.38</v>
      </c>
      <c r="M715" s="8">
        <v>0.49</v>
      </c>
      <c r="N715" s="8">
        <v>0.23</v>
      </c>
      <c r="R715" s="8">
        <v>100</v>
      </c>
      <c r="S715" s="8">
        <f t="shared" ref="S715:S720" si="114">100*(L715/40.3)/((L715/40.3)+(J715/71.85))</f>
        <v>93.14420189351965</v>
      </c>
      <c r="T715" s="8">
        <f t="shared" ref="T715:T720" si="115">1.3504*M715/G715</f>
        <v>1.8380444444444446</v>
      </c>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row>
    <row r="716" spans="1:100">
      <c r="B716" s="7" t="s">
        <v>1491</v>
      </c>
      <c r="D716" s="7" t="s">
        <v>1494</v>
      </c>
      <c r="E716" s="8">
        <v>46.98</v>
      </c>
      <c r="F716" s="8">
        <v>7.0000000000000007E-2</v>
      </c>
      <c r="G716" s="8">
        <v>1.69</v>
      </c>
      <c r="J716" s="8">
        <v>6.31</v>
      </c>
      <c r="L716" s="8">
        <v>43.93</v>
      </c>
      <c r="M716" s="8">
        <v>0.78</v>
      </c>
      <c r="N716" s="8">
        <v>0.24</v>
      </c>
      <c r="R716" s="8">
        <v>100</v>
      </c>
      <c r="S716" s="8">
        <f t="shared" si="114"/>
        <v>92.544177987655488</v>
      </c>
      <c r="T716" s="8">
        <f t="shared" si="115"/>
        <v>0.62326153846153853</v>
      </c>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row>
    <row r="717" spans="1:100">
      <c r="B717" s="7" t="s">
        <v>1489</v>
      </c>
      <c r="D717" s="7" t="s">
        <v>1493</v>
      </c>
      <c r="E717" s="8">
        <v>45.52</v>
      </c>
      <c r="F717" s="8">
        <v>7.0000000000000007E-2</v>
      </c>
      <c r="G717" s="8">
        <v>2.19</v>
      </c>
      <c r="J717" s="8">
        <v>7.56</v>
      </c>
      <c r="L717" s="8">
        <v>42.14</v>
      </c>
      <c r="M717" s="8">
        <v>2.19</v>
      </c>
      <c r="N717" s="8">
        <v>0.33</v>
      </c>
      <c r="R717" s="8">
        <v>100</v>
      </c>
      <c r="S717" s="8">
        <f t="shared" si="114"/>
        <v>90.857474147220628</v>
      </c>
      <c r="T717" s="8">
        <f t="shared" si="115"/>
        <v>1.3504</v>
      </c>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row>
    <row r="718" spans="1:100">
      <c r="B718" s="7" t="s">
        <v>1491</v>
      </c>
      <c r="D718" s="7" t="s">
        <v>1492</v>
      </c>
      <c r="E718" s="8">
        <v>47.74</v>
      </c>
      <c r="F718" s="8">
        <v>7.0000000000000007E-2</v>
      </c>
      <c r="G718" s="8">
        <v>1.35</v>
      </c>
      <c r="J718" s="8">
        <v>7.13</v>
      </c>
      <c r="L718" s="8">
        <v>42.25</v>
      </c>
      <c r="M718" s="8">
        <v>1.2</v>
      </c>
      <c r="N718" s="8">
        <v>0.26</v>
      </c>
      <c r="R718" s="8">
        <v>100</v>
      </c>
      <c r="S718" s="8">
        <f t="shared" si="114"/>
        <v>91.35302827880156</v>
      </c>
      <c r="T718" s="8">
        <f t="shared" si="115"/>
        <v>1.2003555555555554</v>
      </c>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row>
    <row r="719" spans="1:100">
      <c r="B719" s="7" t="s">
        <v>1491</v>
      </c>
      <c r="D719" s="7" t="s">
        <v>1490</v>
      </c>
      <c r="E719" s="8">
        <v>43.64</v>
      </c>
      <c r="F719" s="8">
        <v>0.05</v>
      </c>
      <c r="G719" s="8">
        <v>1.37</v>
      </c>
      <c r="J719" s="8">
        <v>7.5</v>
      </c>
      <c r="L719" s="8">
        <v>46.29</v>
      </c>
      <c r="M719" s="8">
        <v>0.94</v>
      </c>
      <c r="N719" s="8">
        <v>0.21</v>
      </c>
      <c r="R719" s="8">
        <v>100</v>
      </c>
      <c r="S719" s="8">
        <f t="shared" si="114"/>
        <v>91.66939185733699</v>
      </c>
      <c r="T719" s="8">
        <f t="shared" si="115"/>
        <v>0.92655182481751819</v>
      </c>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row>
    <row r="720" spans="1:100">
      <c r="B720" s="7" t="s">
        <v>1489</v>
      </c>
      <c r="D720" s="7" t="s">
        <v>1488</v>
      </c>
      <c r="E720" s="8">
        <v>44.88</v>
      </c>
      <c r="F720" s="8">
        <v>0.1</v>
      </c>
      <c r="G720" s="8">
        <v>2.11</v>
      </c>
      <c r="J720" s="8">
        <v>7.96</v>
      </c>
      <c r="L720" s="8">
        <v>42.83</v>
      </c>
      <c r="M720" s="8">
        <v>1.9</v>
      </c>
      <c r="N720" s="8">
        <v>0.22</v>
      </c>
      <c r="R720" s="8">
        <v>100</v>
      </c>
      <c r="S720" s="8">
        <f t="shared" si="114"/>
        <v>90.559848692962461</v>
      </c>
      <c r="T720" s="8">
        <f t="shared" si="115"/>
        <v>1.2160000000000002</v>
      </c>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row>
    <row r="721" spans="1:100">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row>
    <row r="722" spans="1:100">
      <c r="A722" s="36" t="s">
        <v>1487</v>
      </c>
      <c r="B722" s="36" t="s">
        <v>1459</v>
      </c>
      <c r="C722" s="36" t="s">
        <v>1458</v>
      </c>
      <c r="D722" s="36" t="s">
        <v>1486</v>
      </c>
      <c r="E722" s="8">
        <v>42.4</v>
      </c>
      <c r="F722" s="8">
        <v>0.04</v>
      </c>
      <c r="G722" s="8">
        <v>1.1000000000000001</v>
      </c>
      <c r="J722" s="8">
        <v>7.2</v>
      </c>
      <c r="L722" s="8">
        <v>44.72</v>
      </c>
      <c r="M722" s="8">
        <v>0.73</v>
      </c>
      <c r="R722" s="8">
        <v>96.19</v>
      </c>
      <c r="S722" s="8">
        <f t="shared" ref="S722:S745" si="116">100*(L722/40.3)/((L722/40.3)+(J722/71.85))</f>
        <v>91.7175045642784</v>
      </c>
      <c r="T722" s="8">
        <f t="shared" ref="T722:T736" si="117">1.3504*M722/G722</f>
        <v>0.89617454545454533</v>
      </c>
      <c r="U722" s="12"/>
      <c r="V722" s="12"/>
      <c r="W722" s="12"/>
      <c r="X722" s="12"/>
      <c r="Y722" s="12"/>
      <c r="Z722" s="12"/>
      <c r="AA722" s="12"/>
      <c r="AB722" s="12"/>
      <c r="AC722" s="12"/>
      <c r="AD722" s="12"/>
      <c r="AE722" s="12"/>
      <c r="AF722" s="12"/>
      <c r="AG722" s="12"/>
      <c r="AH722" s="12">
        <v>2380</v>
      </c>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row>
    <row r="723" spans="1:100">
      <c r="B723" s="7" t="s">
        <v>1459</v>
      </c>
      <c r="C723" s="7" t="s">
        <v>1458</v>
      </c>
      <c r="D723" s="7" t="s">
        <v>1485</v>
      </c>
      <c r="E723" s="8">
        <v>41.3</v>
      </c>
      <c r="F723" s="8">
        <v>0.08</v>
      </c>
      <c r="G723" s="8">
        <v>1</v>
      </c>
      <c r="J723" s="8">
        <v>7.02</v>
      </c>
      <c r="L723" s="8">
        <v>43.47</v>
      </c>
      <c r="M723" s="8">
        <v>1.1000000000000001</v>
      </c>
      <c r="R723" s="8">
        <v>93.97</v>
      </c>
      <c r="S723" s="8">
        <f t="shared" si="116"/>
        <v>91.694443013241496</v>
      </c>
      <c r="T723" s="8">
        <f t="shared" si="117"/>
        <v>1.4854400000000001</v>
      </c>
      <c r="U723" s="12"/>
      <c r="V723" s="12"/>
      <c r="W723" s="12"/>
      <c r="X723" s="12"/>
      <c r="Y723" s="12"/>
      <c r="Z723" s="12"/>
      <c r="AA723" s="12"/>
      <c r="AB723" s="12"/>
      <c r="AC723" s="12"/>
      <c r="AD723" s="12"/>
      <c r="AE723" s="12"/>
      <c r="AF723" s="12"/>
      <c r="AG723" s="12"/>
      <c r="AH723" s="12">
        <v>2441</v>
      </c>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row>
    <row r="724" spans="1:100">
      <c r="B724" s="7" t="s">
        <v>1459</v>
      </c>
      <c r="C724" s="7" t="s">
        <v>1458</v>
      </c>
      <c r="D724" s="7" t="s">
        <v>1484</v>
      </c>
      <c r="E724" s="8">
        <v>41.6</v>
      </c>
      <c r="F724" s="8">
        <v>0.03</v>
      </c>
      <c r="G724" s="8">
        <v>1.7</v>
      </c>
      <c r="J724" s="8">
        <v>6.57</v>
      </c>
      <c r="L724" s="8">
        <v>43.27</v>
      </c>
      <c r="M724" s="8">
        <v>1.22</v>
      </c>
      <c r="N724" s="8">
        <v>0.1</v>
      </c>
      <c r="R724" s="8">
        <v>94.49</v>
      </c>
      <c r="S724" s="8">
        <f t="shared" si="116"/>
        <v>92.151958053430931</v>
      </c>
      <c r="T724" s="8">
        <f t="shared" si="117"/>
        <v>0.96911058823529417</v>
      </c>
      <c r="U724" s="12"/>
      <c r="V724" s="12"/>
      <c r="W724" s="12"/>
      <c r="X724" s="12"/>
      <c r="Y724" s="12"/>
      <c r="Z724" s="12"/>
      <c r="AA724" s="12"/>
      <c r="AB724" s="12"/>
      <c r="AC724" s="12"/>
      <c r="AD724" s="12"/>
      <c r="AE724" s="12"/>
      <c r="AF724" s="12"/>
      <c r="AG724" s="12"/>
      <c r="AH724" s="12">
        <v>2435</v>
      </c>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row>
    <row r="725" spans="1:100">
      <c r="B725" s="7" t="s">
        <v>1459</v>
      </c>
      <c r="C725" s="7" t="s">
        <v>1471</v>
      </c>
      <c r="D725" s="7" t="s">
        <v>1483</v>
      </c>
      <c r="E725" s="8">
        <v>41.2</v>
      </c>
      <c r="F725" s="8">
        <v>0.06</v>
      </c>
      <c r="G725" s="8">
        <v>0.9</v>
      </c>
      <c r="J725" s="8">
        <v>6.93</v>
      </c>
      <c r="L725" s="8">
        <v>43.27</v>
      </c>
      <c r="M725" s="8">
        <v>0.93</v>
      </c>
      <c r="R725" s="8">
        <v>93.29</v>
      </c>
      <c r="S725" s="8">
        <f t="shared" si="116"/>
        <v>91.757374096817856</v>
      </c>
      <c r="T725" s="8">
        <f t="shared" si="117"/>
        <v>1.3954133333333334</v>
      </c>
      <c r="U725" s="12"/>
      <c r="V725" s="12"/>
      <c r="W725" s="12"/>
      <c r="X725" s="12"/>
      <c r="Y725" s="12"/>
      <c r="Z725" s="12"/>
      <c r="AA725" s="12"/>
      <c r="AB725" s="12"/>
      <c r="AC725" s="12"/>
      <c r="AD725" s="12"/>
      <c r="AE725" s="12"/>
      <c r="AF725" s="12"/>
      <c r="AG725" s="12"/>
      <c r="AH725" s="12">
        <v>2188</v>
      </c>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row>
    <row r="726" spans="1:100">
      <c r="B726" s="7" t="s">
        <v>1459</v>
      </c>
      <c r="C726" s="7" t="s">
        <v>1471</v>
      </c>
      <c r="D726" s="7" t="s">
        <v>1482</v>
      </c>
      <c r="E726" s="8">
        <v>41.1</v>
      </c>
      <c r="F726" s="8">
        <v>0.04</v>
      </c>
      <c r="G726" s="8">
        <v>0.8</v>
      </c>
      <c r="J726" s="8">
        <v>6.93</v>
      </c>
      <c r="L726" s="8">
        <v>45.44</v>
      </c>
      <c r="M726" s="8">
        <v>0.47</v>
      </c>
      <c r="R726" s="8">
        <v>94.78</v>
      </c>
      <c r="S726" s="8">
        <f t="shared" si="116"/>
        <v>92.119985000605226</v>
      </c>
      <c r="T726" s="8">
        <f t="shared" si="117"/>
        <v>0.79335999999999995</v>
      </c>
      <c r="U726" s="12"/>
      <c r="V726" s="12"/>
      <c r="W726" s="12"/>
      <c r="X726" s="12"/>
      <c r="Y726" s="12"/>
      <c r="Z726" s="12"/>
      <c r="AA726" s="12"/>
      <c r="AB726" s="12"/>
      <c r="AC726" s="12"/>
      <c r="AD726" s="12"/>
      <c r="AE726" s="12"/>
      <c r="AF726" s="12"/>
      <c r="AG726" s="12"/>
      <c r="AH726" s="12">
        <v>2408</v>
      </c>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row>
    <row r="727" spans="1:100">
      <c r="B727" s="7" t="s">
        <v>1459</v>
      </c>
      <c r="C727" s="7" t="s">
        <v>1467</v>
      </c>
      <c r="D727" s="7" t="s">
        <v>1481</v>
      </c>
      <c r="E727" s="8">
        <v>44.1</v>
      </c>
      <c r="F727" s="8">
        <v>0.08</v>
      </c>
      <c r="G727" s="8">
        <v>0.8</v>
      </c>
      <c r="J727" s="8">
        <v>6.93</v>
      </c>
      <c r="L727" s="8">
        <v>43.96</v>
      </c>
      <c r="M727" s="8">
        <v>0.63</v>
      </c>
      <c r="R727" s="8">
        <v>96.5</v>
      </c>
      <c r="S727" s="8">
        <f t="shared" si="116"/>
        <v>91.876240798998197</v>
      </c>
      <c r="T727" s="8">
        <f t="shared" si="117"/>
        <v>1.0634399999999999</v>
      </c>
      <c r="U727" s="12"/>
      <c r="V727" s="12"/>
      <c r="W727" s="12"/>
      <c r="X727" s="12"/>
      <c r="Y727" s="12"/>
      <c r="Z727" s="12"/>
      <c r="AA727" s="12"/>
      <c r="AB727" s="12"/>
      <c r="AC727" s="12"/>
      <c r="AD727" s="12"/>
      <c r="AE727" s="12"/>
      <c r="AF727" s="12"/>
      <c r="AG727" s="12"/>
      <c r="AH727" s="12">
        <v>2519</v>
      </c>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row>
    <row r="728" spans="1:100">
      <c r="B728" s="7" t="s">
        <v>1459</v>
      </c>
      <c r="C728" s="7" t="s">
        <v>1471</v>
      </c>
      <c r="D728" s="7" t="s">
        <v>1480</v>
      </c>
      <c r="E728" s="8">
        <v>41.7</v>
      </c>
      <c r="F728" s="8">
        <v>0.02</v>
      </c>
      <c r="G728" s="8">
        <v>0.9</v>
      </c>
      <c r="J728" s="8">
        <v>6.84</v>
      </c>
      <c r="L728" s="8">
        <v>43.11</v>
      </c>
      <c r="M728" s="8">
        <v>0.3</v>
      </c>
      <c r="R728" s="8">
        <v>92.87</v>
      </c>
      <c r="S728" s="8">
        <f t="shared" si="116"/>
        <v>91.827946087070217</v>
      </c>
      <c r="T728" s="8">
        <f t="shared" si="117"/>
        <v>0.45013333333333327</v>
      </c>
      <c r="U728" s="12"/>
      <c r="V728" s="12"/>
      <c r="W728" s="12"/>
      <c r="X728" s="12"/>
      <c r="Y728" s="12"/>
      <c r="Z728" s="12"/>
      <c r="AA728" s="12"/>
      <c r="AB728" s="12"/>
      <c r="AC728" s="12"/>
      <c r="AD728" s="12"/>
      <c r="AE728" s="12"/>
      <c r="AF728" s="12"/>
      <c r="AG728" s="12"/>
      <c r="AH728" s="12">
        <v>2441</v>
      </c>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row>
    <row r="729" spans="1:100">
      <c r="B729" s="7" t="s">
        <v>1459</v>
      </c>
      <c r="C729" s="7" t="s">
        <v>1471</v>
      </c>
      <c r="D729" s="7" t="s">
        <v>1479</v>
      </c>
      <c r="E729" s="8">
        <v>41.5</v>
      </c>
      <c r="F729" s="8">
        <v>0.11</v>
      </c>
      <c r="G729" s="8">
        <v>0.8</v>
      </c>
      <c r="J729" s="8">
        <v>7.56</v>
      </c>
      <c r="L729" s="8">
        <v>44.32</v>
      </c>
      <c r="M729" s="8">
        <v>0.69</v>
      </c>
      <c r="R729" s="8">
        <v>94.98</v>
      </c>
      <c r="S729" s="8">
        <f t="shared" si="116"/>
        <v>91.267905968942912</v>
      </c>
      <c r="T729" s="8">
        <f t="shared" si="117"/>
        <v>1.1647199999999998</v>
      </c>
      <c r="U729" s="12"/>
      <c r="V729" s="12"/>
      <c r="W729" s="12"/>
      <c r="X729" s="12"/>
      <c r="Y729" s="12"/>
      <c r="Z729" s="12"/>
      <c r="AA729" s="12"/>
      <c r="AB729" s="12"/>
      <c r="AC729" s="12"/>
      <c r="AD729" s="12"/>
      <c r="AE729" s="12"/>
      <c r="AF729" s="12"/>
      <c r="AG729" s="12"/>
      <c r="AH729" s="12">
        <v>2495</v>
      </c>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row>
    <row r="730" spans="1:100">
      <c r="B730" s="7" t="s">
        <v>1459</v>
      </c>
      <c r="C730" s="7" t="s">
        <v>1471</v>
      </c>
      <c r="D730" s="7" t="s">
        <v>1478</v>
      </c>
      <c r="E730" s="8">
        <v>42.4</v>
      </c>
      <c r="F730" s="8">
        <v>0.09</v>
      </c>
      <c r="G730" s="8">
        <v>0.7</v>
      </c>
      <c r="J730" s="8">
        <v>7.29</v>
      </c>
      <c r="L730" s="8">
        <v>45.93</v>
      </c>
      <c r="M730" s="8">
        <v>0.72</v>
      </c>
      <c r="R730" s="8">
        <v>97.13</v>
      </c>
      <c r="S730" s="8">
        <f t="shared" si="116"/>
        <v>91.825301921403394</v>
      </c>
      <c r="T730" s="8">
        <f t="shared" si="117"/>
        <v>1.3889828571428573</v>
      </c>
      <c r="U730" s="12"/>
      <c r="V730" s="12"/>
      <c r="W730" s="12"/>
      <c r="X730" s="12"/>
      <c r="Y730" s="12"/>
      <c r="Z730" s="12"/>
      <c r="AA730" s="12"/>
      <c r="AB730" s="12"/>
      <c r="AC730" s="12"/>
      <c r="AD730" s="12"/>
      <c r="AE730" s="12"/>
      <c r="AF730" s="12"/>
      <c r="AG730" s="12"/>
      <c r="AH730" s="12">
        <v>2550</v>
      </c>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row>
    <row r="731" spans="1:100">
      <c r="B731" s="7" t="s">
        <v>1459</v>
      </c>
      <c r="C731" s="7" t="s">
        <v>1458</v>
      </c>
      <c r="D731" s="7" t="s">
        <v>1477</v>
      </c>
      <c r="E731" s="8">
        <v>44.3</v>
      </c>
      <c r="F731" s="8">
        <v>0.09</v>
      </c>
      <c r="G731" s="8">
        <v>2.2999999999999998</v>
      </c>
      <c r="J731" s="8">
        <v>7.02</v>
      </c>
      <c r="L731" s="8">
        <v>39.9</v>
      </c>
      <c r="M731" s="8">
        <v>2.2799999999999998</v>
      </c>
      <c r="N731" s="8">
        <v>0.1</v>
      </c>
      <c r="R731" s="8">
        <v>95.99</v>
      </c>
      <c r="S731" s="8">
        <f t="shared" si="116"/>
        <v>91.018061599741699</v>
      </c>
      <c r="T731" s="8">
        <f t="shared" si="117"/>
        <v>1.3386573913043478</v>
      </c>
      <c r="U731" s="12"/>
      <c r="V731" s="12"/>
      <c r="W731" s="12"/>
      <c r="X731" s="12"/>
      <c r="Y731" s="12"/>
      <c r="Z731" s="12"/>
      <c r="AA731" s="12"/>
      <c r="AB731" s="12"/>
      <c r="AC731" s="12"/>
      <c r="AD731" s="12"/>
      <c r="AE731" s="12"/>
      <c r="AF731" s="12"/>
      <c r="AG731" s="12"/>
      <c r="AH731" s="12">
        <v>2034</v>
      </c>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row>
    <row r="732" spans="1:100">
      <c r="B732" s="7" t="s">
        <v>1459</v>
      </c>
      <c r="C732" s="7" t="s">
        <v>1458</v>
      </c>
      <c r="D732" s="7" t="s">
        <v>1476</v>
      </c>
      <c r="E732" s="8">
        <v>42.7</v>
      </c>
      <c r="F732" s="8">
        <v>0.05</v>
      </c>
      <c r="G732" s="8">
        <v>1.6</v>
      </c>
      <c r="J732" s="8">
        <v>7.47</v>
      </c>
      <c r="L732" s="8">
        <v>42.46</v>
      </c>
      <c r="M732" s="8">
        <v>1.23</v>
      </c>
      <c r="R732" s="8">
        <v>95.51</v>
      </c>
      <c r="S732" s="8">
        <f t="shared" si="116"/>
        <v>91.018505921608494</v>
      </c>
      <c r="T732" s="8">
        <f t="shared" si="117"/>
        <v>1.0381199999999999</v>
      </c>
      <c r="U732" s="12"/>
      <c r="V732" s="12"/>
      <c r="W732" s="12"/>
      <c r="X732" s="12"/>
      <c r="Y732" s="12"/>
      <c r="Z732" s="12"/>
      <c r="AA732" s="12"/>
      <c r="AB732" s="12"/>
      <c r="AC732" s="12"/>
      <c r="AD732" s="12"/>
      <c r="AE732" s="12"/>
      <c r="AF732" s="12"/>
      <c r="AG732" s="12"/>
      <c r="AH732" s="12">
        <v>2303</v>
      </c>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row>
    <row r="733" spans="1:100">
      <c r="B733" s="7" t="s">
        <v>1459</v>
      </c>
      <c r="C733" s="7" t="s">
        <v>1471</v>
      </c>
      <c r="D733" s="7" t="s">
        <v>1475</v>
      </c>
      <c r="E733" s="8">
        <v>41.1</v>
      </c>
      <c r="F733" s="8">
        <v>7.0000000000000007E-2</v>
      </c>
      <c r="G733" s="8">
        <v>3.1</v>
      </c>
      <c r="J733" s="8">
        <v>7.2</v>
      </c>
      <c r="L733" s="8">
        <v>39.159999999999997</v>
      </c>
      <c r="M733" s="8">
        <v>1.68</v>
      </c>
      <c r="R733" s="8">
        <v>92.31</v>
      </c>
      <c r="S733" s="8">
        <f t="shared" si="116"/>
        <v>90.651477573018411</v>
      </c>
      <c r="T733" s="8">
        <f t="shared" si="117"/>
        <v>0.73182967741935478</v>
      </c>
      <c r="U733" s="12"/>
      <c r="V733" s="12"/>
      <c r="W733" s="12"/>
      <c r="X733" s="12"/>
      <c r="Y733" s="12"/>
      <c r="Z733" s="12"/>
      <c r="AA733" s="12"/>
      <c r="AB733" s="12"/>
      <c r="AC733" s="12"/>
      <c r="AD733" s="12"/>
      <c r="AE733" s="12"/>
      <c r="AF733" s="12"/>
      <c r="AG733" s="12"/>
      <c r="AH733" s="12">
        <v>1793</v>
      </c>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row>
    <row r="734" spans="1:100">
      <c r="B734" s="7" t="s">
        <v>1459</v>
      </c>
      <c r="C734" s="7" t="s">
        <v>1471</v>
      </c>
      <c r="D734" s="7" t="s">
        <v>1474</v>
      </c>
      <c r="E734" s="8">
        <v>44.4</v>
      </c>
      <c r="F734" s="8">
        <v>0.03</v>
      </c>
      <c r="G734" s="8">
        <v>0.2</v>
      </c>
      <c r="J734" s="8">
        <v>6.84</v>
      </c>
      <c r="L734" s="8">
        <v>44.8</v>
      </c>
      <c r="M734" s="8">
        <v>0.24</v>
      </c>
      <c r="R734" s="8">
        <v>96.51</v>
      </c>
      <c r="S734" s="8">
        <f t="shared" si="116"/>
        <v>92.111905113474435</v>
      </c>
      <c r="T734" s="8">
        <f t="shared" si="117"/>
        <v>1.6204799999999999</v>
      </c>
      <c r="U734" s="12"/>
      <c r="V734" s="12"/>
      <c r="W734" s="12"/>
      <c r="X734" s="12"/>
      <c r="Y734" s="12"/>
      <c r="Z734" s="12"/>
      <c r="AA734" s="12"/>
      <c r="AB734" s="12"/>
      <c r="AC734" s="12"/>
      <c r="AD734" s="12"/>
      <c r="AE734" s="12"/>
      <c r="AF734" s="12"/>
      <c r="AG734" s="12"/>
      <c r="AH734" s="12">
        <v>2722</v>
      </c>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row>
    <row r="735" spans="1:100">
      <c r="B735" s="7" t="s">
        <v>1459</v>
      </c>
      <c r="C735" s="7" t="s">
        <v>1471</v>
      </c>
      <c r="D735" s="7" t="s">
        <v>1473</v>
      </c>
      <c r="E735" s="8">
        <v>43</v>
      </c>
      <c r="F735" s="8">
        <v>0.04</v>
      </c>
      <c r="G735" s="8">
        <v>1.3</v>
      </c>
      <c r="J735" s="8">
        <v>7.29</v>
      </c>
      <c r="L735" s="8">
        <v>43.58</v>
      </c>
      <c r="M735" s="8">
        <v>1.32</v>
      </c>
      <c r="R735" s="8">
        <v>96.53</v>
      </c>
      <c r="S735" s="8">
        <f t="shared" si="116"/>
        <v>91.422302416635276</v>
      </c>
      <c r="T735" s="8">
        <f t="shared" si="117"/>
        <v>1.3711753846153847</v>
      </c>
      <c r="U735" s="12"/>
      <c r="V735" s="12"/>
      <c r="W735" s="12"/>
      <c r="X735" s="12"/>
      <c r="Y735" s="12"/>
      <c r="Z735" s="12"/>
      <c r="AA735" s="12"/>
      <c r="AB735" s="12"/>
      <c r="AC735" s="12"/>
      <c r="AD735" s="12"/>
      <c r="AE735" s="12"/>
      <c r="AF735" s="12"/>
      <c r="AG735" s="12"/>
      <c r="AH735" s="12">
        <v>2351</v>
      </c>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row>
    <row r="736" spans="1:100">
      <c r="B736" s="7" t="s">
        <v>1459</v>
      </c>
      <c r="C736" s="7" t="s">
        <v>1458</v>
      </c>
      <c r="D736" s="7" t="s">
        <v>1472</v>
      </c>
      <c r="E736" s="8">
        <v>41.5</v>
      </c>
      <c r="F736" s="8">
        <v>0.06</v>
      </c>
      <c r="G736" s="8">
        <v>0.8</v>
      </c>
      <c r="J736" s="8">
        <v>7.02</v>
      </c>
      <c r="L736" s="8">
        <v>44.2</v>
      </c>
      <c r="M736" s="8">
        <v>0.47</v>
      </c>
      <c r="R736" s="8">
        <v>94.05</v>
      </c>
      <c r="S736" s="8">
        <f t="shared" si="116"/>
        <v>91.820396012809539</v>
      </c>
      <c r="T736" s="8">
        <f t="shared" si="117"/>
        <v>0.79335999999999995</v>
      </c>
      <c r="U736" s="12"/>
      <c r="V736" s="12"/>
      <c r="W736" s="12"/>
      <c r="X736" s="12"/>
      <c r="Y736" s="12"/>
      <c r="Z736" s="12"/>
      <c r="AA736" s="12"/>
      <c r="AB736" s="12"/>
      <c r="AC736" s="12"/>
      <c r="AD736" s="12"/>
      <c r="AE736" s="12"/>
      <c r="AF736" s="12"/>
      <c r="AG736" s="12"/>
      <c r="AH736" s="12">
        <v>2439</v>
      </c>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row>
    <row r="737" spans="1:100">
      <c r="B737" s="7" t="s">
        <v>1459</v>
      </c>
      <c r="C737" s="7" t="s">
        <v>1471</v>
      </c>
      <c r="D737" s="7" t="s">
        <v>1470</v>
      </c>
      <c r="E737" s="8">
        <v>41.4</v>
      </c>
      <c r="F737" s="8">
        <v>0.13</v>
      </c>
      <c r="G737" s="8">
        <v>0.7</v>
      </c>
      <c r="J737" s="8">
        <v>8.01</v>
      </c>
      <c r="L737" s="8">
        <v>44.59</v>
      </c>
      <c r="R737" s="8">
        <v>94.83</v>
      </c>
      <c r="S737" s="8">
        <f t="shared" si="116"/>
        <v>90.846608534097129</v>
      </c>
      <c r="U737" s="12"/>
      <c r="V737" s="12"/>
      <c r="W737" s="12"/>
      <c r="X737" s="12"/>
      <c r="Y737" s="12"/>
      <c r="Z737" s="12"/>
      <c r="AA737" s="12"/>
      <c r="AB737" s="12"/>
      <c r="AC737" s="12"/>
      <c r="AD737" s="12"/>
      <c r="AE737" s="12"/>
      <c r="AF737" s="12"/>
      <c r="AG737" s="12"/>
      <c r="AH737" s="12">
        <v>2455</v>
      </c>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row>
    <row r="738" spans="1:100">
      <c r="B738" s="7" t="s">
        <v>1459</v>
      </c>
      <c r="C738" s="7" t="s">
        <v>1469</v>
      </c>
      <c r="D738" s="7" t="s">
        <v>1468</v>
      </c>
      <c r="E738" s="8">
        <v>44</v>
      </c>
      <c r="F738" s="8">
        <v>0.08</v>
      </c>
      <c r="G738" s="8">
        <v>1.1000000000000001</v>
      </c>
      <c r="J738" s="8">
        <v>6.84</v>
      </c>
      <c r="L738" s="8">
        <v>42.74</v>
      </c>
      <c r="R738" s="8">
        <v>94.76</v>
      </c>
      <c r="S738" s="8">
        <f t="shared" si="116"/>
        <v>91.763027932590305</v>
      </c>
      <c r="U738" s="12"/>
      <c r="V738" s="12"/>
      <c r="W738" s="12"/>
      <c r="X738" s="12"/>
      <c r="Y738" s="12"/>
      <c r="Z738" s="12"/>
      <c r="AA738" s="12"/>
      <c r="AB738" s="12"/>
      <c r="AC738" s="12"/>
      <c r="AD738" s="12"/>
      <c r="AE738" s="12"/>
      <c r="AF738" s="12"/>
      <c r="AG738" s="12"/>
      <c r="AH738" s="12">
        <v>2267</v>
      </c>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row>
    <row r="739" spans="1:100">
      <c r="B739" s="7" t="s">
        <v>1459</v>
      </c>
      <c r="C739" s="7" t="s">
        <v>1467</v>
      </c>
      <c r="D739" s="7" t="s">
        <v>1466</v>
      </c>
      <c r="E739" s="8">
        <v>43.7</v>
      </c>
      <c r="F739" s="8">
        <v>7.0000000000000007E-2</v>
      </c>
      <c r="G739" s="8">
        <v>1.1000000000000001</v>
      </c>
      <c r="J739" s="8">
        <v>6.75</v>
      </c>
      <c r="L739" s="8">
        <v>42.13</v>
      </c>
      <c r="R739" s="8">
        <v>93.75</v>
      </c>
      <c r="S739" s="8">
        <f t="shared" si="116"/>
        <v>91.754483201379301</v>
      </c>
      <c r="U739" s="12"/>
      <c r="V739" s="12"/>
      <c r="W739" s="12"/>
      <c r="X739" s="12"/>
      <c r="Y739" s="12"/>
      <c r="Z739" s="12"/>
      <c r="AA739" s="12"/>
      <c r="AB739" s="12"/>
      <c r="AC739" s="12"/>
      <c r="AD739" s="12"/>
      <c r="AE739" s="12"/>
      <c r="AF739" s="12"/>
      <c r="AG739" s="12"/>
      <c r="AH739" s="12">
        <v>2309</v>
      </c>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row>
    <row r="740" spans="1:100">
      <c r="B740" s="7" t="s">
        <v>1459</v>
      </c>
      <c r="C740" s="7" t="s">
        <v>1458</v>
      </c>
      <c r="D740" s="7" t="s">
        <v>1465</v>
      </c>
      <c r="E740" s="8">
        <v>43.7</v>
      </c>
      <c r="F740" s="8">
        <v>0.1</v>
      </c>
      <c r="G740" s="8">
        <v>1.7</v>
      </c>
      <c r="J740" s="8">
        <v>7.02</v>
      </c>
      <c r="L740" s="8">
        <v>42.84</v>
      </c>
      <c r="R740" s="8">
        <v>95.36</v>
      </c>
      <c r="S740" s="8">
        <f t="shared" si="116"/>
        <v>91.582583547557846</v>
      </c>
      <c r="U740" s="12"/>
      <c r="V740" s="12"/>
      <c r="W740" s="12"/>
      <c r="X740" s="12"/>
      <c r="Y740" s="12"/>
      <c r="Z740" s="12"/>
      <c r="AA740" s="12"/>
      <c r="AB740" s="12"/>
      <c r="AC740" s="12"/>
      <c r="AD740" s="12"/>
      <c r="AE740" s="12"/>
      <c r="AF740" s="12"/>
      <c r="AG740" s="12"/>
      <c r="AH740" s="12">
        <v>2107</v>
      </c>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row>
    <row r="741" spans="1:100">
      <c r="B741" s="7" t="s">
        <v>1459</v>
      </c>
      <c r="C741" s="7" t="s">
        <v>1458</v>
      </c>
      <c r="D741" s="7" t="s">
        <v>1464</v>
      </c>
      <c r="E741" s="8">
        <v>42.3</v>
      </c>
      <c r="F741" s="8">
        <v>0.02</v>
      </c>
      <c r="G741" s="8">
        <v>0.7</v>
      </c>
      <c r="J741" s="8">
        <v>7.38</v>
      </c>
      <c r="L741" s="8">
        <v>44.44</v>
      </c>
      <c r="R741" s="8">
        <v>94.84</v>
      </c>
      <c r="S741" s="8">
        <f t="shared" si="116"/>
        <v>91.479153845889385</v>
      </c>
      <c r="U741" s="12"/>
      <c r="V741" s="12"/>
      <c r="W741" s="12"/>
      <c r="X741" s="12"/>
      <c r="Y741" s="12"/>
      <c r="Z741" s="12"/>
      <c r="AA741" s="12"/>
      <c r="AB741" s="12"/>
      <c r="AC741" s="12"/>
      <c r="AD741" s="12"/>
      <c r="AE741" s="12"/>
      <c r="AF741" s="12"/>
      <c r="AG741" s="12"/>
      <c r="AH741" s="12">
        <v>2619</v>
      </c>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row>
    <row r="742" spans="1:100">
      <c r="B742" s="7" t="s">
        <v>1459</v>
      </c>
      <c r="C742" s="7" t="s">
        <v>1458</v>
      </c>
      <c r="D742" s="7" t="s">
        <v>1463</v>
      </c>
      <c r="E742" s="8">
        <v>44.6</v>
      </c>
      <c r="F742" s="8">
        <v>0.03</v>
      </c>
      <c r="G742" s="8">
        <v>0.7</v>
      </c>
      <c r="J742" s="8">
        <v>7.11</v>
      </c>
      <c r="L742" s="8">
        <v>43.05</v>
      </c>
      <c r="R742" s="8">
        <v>95.49</v>
      </c>
      <c r="S742" s="8">
        <f t="shared" si="116"/>
        <v>91.521878357848252</v>
      </c>
      <c r="U742" s="12"/>
      <c r="V742" s="12"/>
      <c r="W742" s="12"/>
      <c r="X742" s="12"/>
      <c r="Y742" s="12"/>
      <c r="Z742" s="12"/>
      <c r="AA742" s="12"/>
      <c r="AB742" s="12"/>
      <c r="AC742" s="12"/>
      <c r="AD742" s="12"/>
      <c r="AE742" s="12"/>
      <c r="AF742" s="12"/>
      <c r="AG742" s="12"/>
      <c r="AH742" s="12">
        <v>2529</v>
      </c>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row>
    <row r="743" spans="1:100">
      <c r="B743" s="7" t="s">
        <v>1459</v>
      </c>
      <c r="C743" s="7" t="s">
        <v>1462</v>
      </c>
      <c r="D743" s="7" t="s">
        <v>1461</v>
      </c>
      <c r="E743" s="8">
        <v>42.3</v>
      </c>
      <c r="F743" s="8">
        <v>0.05</v>
      </c>
      <c r="G743" s="8">
        <v>0.6</v>
      </c>
      <c r="J743" s="8">
        <v>6.75</v>
      </c>
      <c r="L743" s="8">
        <v>43.2</v>
      </c>
      <c r="R743" s="8">
        <v>92.9</v>
      </c>
      <c r="S743" s="8">
        <f t="shared" si="116"/>
        <v>91.942256168272891</v>
      </c>
      <c r="U743" s="12"/>
      <c r="V743" s="12"/>
      <c r="W743" s="12"/>
      <c r="X743" s="12"/>
      <c r="Y743" s="12"/>
      <c r="Z743" s="12"/>
      <c r="AA743" s="12"/>
      <c r="AB743" s="12"/>
      <c r="AC743" s="12"/>
      <c r="AD743" s="12"/>
      <c r="AE743" s="12"/>
      <c r="AF743" s="12"/>
      <c r="AG743" s="12"/>
      <c r="AH743" s="12">
        <v>2648</v>
      </c>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row>
    <row r="744" spans="1:100">
      <c r="B744" s="7" t="s">
        <v>1459</v>
      </c>
      <c r="C744" s="7" t="s">
        <v>1458</v>
      </c>
      <c r="D744" s="7" t="s">
        <v>1460</v>
      </c>
      <c r="E744" s="8">
        <v>41.5</v>
      </c>
      <c r="F744" s="8">
        <v>0.06</v>
      </c>
      <c r="G744" s="8">
        <v>1.4</v>
      </c>
      <c r="J744" s="8">
        <v>7.29</v>
      </c>
      <c r="L744" s="8">
        <v>43.17</v>
      </c>
      <c r="R744" s="8">
        <v>93.42</v>
      </c>
      <c r="S744" s="8">
        <f t="shared" si="116"/>
        <v>91.347885608567552</v>
      </c>
      <c r="U744" s="12"/>
      <c r="V744" s="12"/>
      <c r="W744" s="12"/>
      <c r="X744" s="12"/>
      <c r="Y744" s="12"/>
      <c r="Z744" s="12"/>
      <c r="AA744" s="12"/>
      <c r="AB744" s="12"/>
      <c r="AC744" s="12"/>
      <c r="AD744" s="12"/>
      <c r="AE744" s="12"/>
      <c r="AF744" s="12"/>
      <c r="AG744" s="12"/>
      <c r="AH744" s="12">
        <v>2498</v>
      </c>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row>
    <row r="745" spans="1:100">
      <c r="B745" s="7" t="s">
        <v>1459</v>
      </c>
      <c r="C745" s="7" t="s">
        <v>1458</v>
      </c>
      <c r="D745" s="7" t="s">
        <v>1457</v>
      </c>
      <c r="E745" s="8">
        <v>41.3</v>
      </c>
      <c r="F745" s="8">
        <v>0.05</v>
      </c>
      <c r="G745" s="8">
        <v>1.6</v>
      </c>
      <c r="J745" s="8">
        <v>7.29</v>
      </c>
      <c r="L745" s="8">
        <v>42.68</v>
      </c>
      <c r="R745" s="8">
        <v>92.92</v>
      </c>
      <c r="S745" s="8">
        <f t="shared" si="116"/>
        <v>91.257236980131495</v>
      </c>
      <c r="U745" s="12"/>
      <c r="V745" s="12"/>
      <c r="W745" s="12"/>
      <c r="X745" s="12"/>
      <c r="Y745" s="12"/>
      <c r="Z745" s="12"/>
      <c r="AA745" s="12"/>
      <c r="AB745" s="12"/>
      <c r="AC745" s="12"/>
      <c r="AD745" s="12"/>
      <c r="AE745" s="12"/>
      <c r="AF745" s="12"/>
      <c r="AG745" s="12"/>
      <c r="AH745" s="12">
        <v>2516</v>
      </c>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row>
    <row r="746" spans="1:100">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row>
    <row r="747" spans="1:100">
      <c r="A747" s="7" t="s">
        <v>344</v>
      </c>
      <c r="B747" s="7" t="s">
        <v>1445</v>
      </c>
      <c r="C747" s="7" t="s">
        <v>1452</v>
      </c>
      <c r="D747" s="7" t="s">
        <v>1456</v>
      </c>
      <c r="E747" s="8">
        <v>42.28</v>
      </c>
      <c r="F747" s="8">
        <v>7.0000000000000007E-2</v>
      </c>
      <c r="G747" s="8">
        <v>1.95</v>
      </c>
      <c r="J747" s="8">
        <v>7.74</v>
      </c>
      <c r="L747" s="8">
        <v>41.49</v>
      </c>
      <c r="M747" s="8">
        <v>1.44</v>
      </c>
      <c r="N747" s="8">
        <v>0.06</v>
      </c>
      <c r="R747" s="8">
        <v>95.03</v>
      </c>
      <c r="S747" s="8">
        <f t="shared" ref="S747:S757" si="118">100*(L747/40.3)/((L747/40.3)+(J747/71.85))</f>
        <v>90.527663633394511</v>
      </c>
      <c r="T747" s="8">
        <f t="shared" ref="T747:T757" si="119">1.3504*M747/G747</f>
        <v>0.99721846153846161</v>
      </c>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row>
    <row r="748" spans="1:100">
      <c r="B748" s="7" t="s">
        <v>1445</v>
      </c>
      <c r="C748" s="7" t="s">
        <v>1452</v>
      </c>
      <c r="D748" s="7" t="s">
        <v>1455</v>
      </c>
      <c r="E748" s="8">
        <v>42.46</v>
      </c>
      <c r="F748" s="8">
        <v>0.09</v>
      </c>
      <c r="G748" s="8">
        <v>2.9</v>
      </c>
      <c r="J748" s="8">
        <v>7.21</v>
      </c>
      <c r="L748" s="8">
        <v>41.87</v>
      </c>
      <c r="M748" s="8">
        <v>1.98</v>
      </c>
      <c r="N748" s="8">
        <v>0.15</v>
      </c>
      <c r="R748" s="8">
        <v>96.66</v>
      </c>
      <c r="S748" s="8">
        <f t="shared" si="118"/>
        <v>91.192184720920238</v>
      </c>
      <c r="T748" s="8">
        <f t="shared" si="119"/>
        <v>0.92199724137931038</v>
      </c>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row>
    <row r="749" spans="1:100">
      <c r="B749" s="7" t="s">
        <v>1445</v>
      </c>
      <c r="C749" s="7" t="s">
        <v>1452</v>
      </c>
      <c r="D749" s="7" t="s">
        <v>1454</v>
      </c>
      <c r="E749" s="8">
        <v>41.54</v>
      </c>
      <c r="F749" s="8">
        <v>0.03</v>
      </c>
      <c r="G749" s="8">
        <v>1.25</v>
      </c>
      <c r="J749" s="8">
        <v>7.43</v>
      </c>
      <c r="L749" s="8">
        <v>45.53</v>
      </c>
      <c r="M749" s="8">
        <v>1.22</v>
      </c>
      <c r="N749" s="8">
        <v>7.0000000000000007E-2</v>
      </c>
      <c r="R749" s="8">
        <v>97.07</v>
      </c>
      <c r="S749" s="8">
        <f t="shared" si="118"/>
        <v>91.614417044889194</v>
      </c>
      <c r="T749" s="8">
        <f t="shared" si="119"/>
        <v>1.3179904</v>
      </c>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row>
    <row r="750" spans="1:100">
      <c r="B750" s="7" t="s">
        <v>1445</v>
      </c>
      <c r="C750" s="7" t="s">
        <v>1452</v>
      </c>
      <c r="D750" s="7" t="s">
        <v>1453</v>
      </c>
      <c r="E750" s="8">
        <v>43.19</v>
      </c>
      <c r="F750" s="8">
        <v>0.1</v>
      </c>
      <c r="G750" s="8">
        <v>3.21</v>
      </c>
      <c r="J750" s="8">
        <v>7.58</v>
      </c>
      <c r="L750" s="8">
        <v>37.5</v>
      </c>
      <c r="M750" s="8">
        <v>3.21</v>
      </c>
      <c r="N750" s="8">
        <v>0.35</v>
      </c>
      <c r="R750" s="8">
        <v>95.14</v>
      </c>
      <c r="S750" s="8">
        <f t="shared" si="118"/>
        <v>89.817020790046428</v>
      </c>
      <c r="T750" s="8">
        <f t="shared" si="119"/>
        <v>1.3504</v>
      </c>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row>
    <row r="751" spans="1:100">
      <c r="B751" s="7" t="s">
        <v>1445</v>
      </c>
      <c r="C751" s="7" t="s">
        <v>1452</v>
      </c>
      <c r="D751" s="7" t="s">
        <v>1451</v>
      </c>
      <c r="E751" s="8">
        <v>41.42</v>
      </c>
      <c r="F751" s="8">
        <v>0.21</v>
      </c>
      <c r="G751" s="8">
        <v>4.28</v>
      </c>
      <c r="J751" s="8">
        <v>7.41</v>
      </c>
      <c r="L751" s="8">
        <v>39.46</v>
      </c>
      <c r="M751" s="8">
        <v>2.13</v>
      </c>
      <c r="N751" s="8">
        <v>0.09</v>
      </c>
      <c r="R751" s="8">
        <v>95</v>
      </c>
      <c r="S751" s="8">
        <f t="shared" si="118"/>
        <v>90.470970928807745</v>
      </c>
      <c r="T751" s="8">
        <f t="shared" si="119"/>
        <v>0.67204485981308404</v>
      </c>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row>
    <row r="752" spans="1:100">
      <c r="B752" s="7" t="s">
        <v>1445</v>
      </c>
      <c r="C752" s="7" t="s">
        <v>1444</v>
      </c>
      <c r="D752" s="7" t="s">
        <v>1450</v>
      </c>
      <c r="E752" s="8">
        <v>41.77</v>
      </c>
      <c r="F752" s="8">
        <v>0.03</v>
      </c>
      <c r="G752" s="8">
        <v>1.31</v>
      </c>
      <c r="J752" s="8">
        <v>7.39</v>
      </c>
      <c r="L752" s="8">
        <v>44.44</v>
      </c>
      <c r="M752" s="8">
        <v>1.1100000000000001</v>
      </c>
      <c r="N752" s="8">
        <v>0.1</v>
      </c>
      <c r="R752" s="8">
        <v>96.15</v>
      </c>
      <c r="S752" s="8">
        <f t="shared" si="118"/>
        <v>91.468593008369638</v>
      </c>
      <c r="T752" s="8">
        <f t="shared" si="119"/>
        <v>1.1442320610687025</v>
      </c>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row>
    <row r="753" spans="1:100">
      <c r="B753" s="7" t="s">
        <v>1445</v>
      </c>
      <c r="C753" s="7" t="s">
        <v>1444</v>
      </c>
      <c r="D753" s="7" t="s">
        <v>1449</v>
      </c>
      <c r="E753" s="8">
        <v>40.81</v>
      </c>
      <c r="F753" s="8">
        <v>0.03</v>
      </c>
      <c r="G753" s="8">
        <v>1.33</v>
      </c>
      <c r="J753" s="8">
        <v>7.42</v>
      </c>
      <c r="L753" s="8">
        <v>44.03</v>
      </c>
      <c r="M753" s="8">
        <v>0.82</v>
      </c>
      <c r="N753" s="8">
        <v>0.01</v>
      </c>
      <c r="R753" s="8">
        <v>94.45</v>
      </c>
      <c r="S753" s="8">
        <f t="shared" si="118"/>
        <v>91.364073307732966</v>
      </c>
      <c r="T753" s="8">
        <f t="shared" si="119"/>
        <v>0.83257744360902242</v>
      </c>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row>
    <row r="754" spans="1:100">
      <c r="B754" s="7" t="s">
        <v>1445</v>
      </c>
      <c r="C754" s="7" t="s">
        <v>1444</v>
      </c>
      <c r="D754" s="7" t="s">
        <v>1448</v>
      </c>
      <c r="E754" s="8">
        <v>40.369999999999997</v>
      </c>
      <c r="F754" s="8">
        <v>0.02</v>
      </c>
      <c r="G754" s="8">
        <v>1.25</v>
      </c>
      <c r="J754" s="8">
        <v>7.1</v>
      </c>
      <c r="L754" s="8">
        <v>43.41</v>
      </c>
      <c r="M754" s="8">
        <v>0.41</v>
      </c>
      <c r="R754" s="8">
        <v>92.56</v>
      </c>
      <c r="S754" s="8">
        <f t="shared" si="118"/>
        <v>91.597111248191524</v>
      </c>
      <c r="T754" s="8">
        <f t="shared" si="119"/>
        <v>0.44293119999999997</v>
      </c>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row>
    <row r="755" spans="1:100">
      <c r="B755" s="7" t="s">
        <v>1445</v>
      </c>
      <c r="C755" s="7" t="s">
        <v>1444</v>
      </c>
      <c r="D755" s="7" t="s">
        <v>1447</v>
      </c>
      <c r="E755" s="8">
        <v>41.24</v>
      </c>
      <c r="F755" s="8">
        <v>0.03</v>
      </c>
      <c r="G755" s="8">
        <v>1.57</v>
      </c>
      <c r="J755" s="8">
        <v>7.06</v>
      </c>
      <c r="L755" s="8">
        <v>43.55</v>
      </c>
      <c r="M755" s="8">
        <v>0.72</v>
      </c>
      <c r="R755" s="8">
        <v>94.17</v>
      </c>
      <c r="S755" s="8">
        <f t="shared" si="118"/>
        <v>91.665127473736931</v>
      </c>
      <c r="T755" s="8">
        <f t="shared" si="119"/>
        <v>0.6192917197452229</v>
      </c>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row>
    <row r="756" spans="1:100">
      <c r="B756" s="7" t="s">
        <v>1445</v>
      </c>
      <c r="C756" s="7" t="s">
        <v>1444</v>
      </c>
      <c r="D756" s="7" t="s">
        <v>1446</v>
      </c>
      <c r="E756" s="8">
        <v>41.22</v>
      </c>
      <c r="F756" s="8">
        <v>0.01</v>
      </c>
      <c r="G756" s="8">
        <v>0.81</v>
      </c>
      <c r="J756" s="8">
        <v>7.05</v>
      </c>
      <c r="L756" s="8">
        <v>45.4</v>
      </c>
      <c r="M756" s="8">
        <v>0.49</v>
      </c>
      <c r="N756" s="8">
        <v>0.08</v>
      </c>
      <c r="R756" s="8">
        <v>95.06</v>
      </c>
      <c r="S756" s="8">
        <f t="shared" si="118"/>
        <v>91.987969899368451</v>
      </c>
      <c r="T756" s="8">
        <f t="shared" si="119"/>
        <v>0.81690864197530866</v>
      </c>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row>
    <row r="757" spans="1:100">
      <c r="B757" s="7" t="s">
        <v>1445</v>
      </c>
      <c r="C757" s="7" t="s">
        <v>1444</v>
      </c>
      <c r="D757" s="7" t="s">
        <v>1443</v>
      </c>
      <c r="E757" s="8">
        <v>42.94</v>
      </c>
      <c r="F757" s="8">
        <v>0.03</v>
      </c>
      <c r="G757" s="8">
        <v>0.79</v>
      </c>
      <c r="J757" s="8">
        <v>6.97</v>
      </c>
      <c r="L757" s="8">
        <v>44.93</v>
      </c>
      <c r="M757" s="8">
        <v>0.54</v>
      </c>
      <c r="N757" s="8">
        <v>0.05</v>
      </c>
      <c r="R757" s="8">
        <v>96.25</v>
      </c>
      <c r="S757" s="8">
        <f t="shared" si="118"/>
        <v>91.99538116699911</v>
      </c>
      <c r="T757" s="8">
        <f t="shared" si="119"/>
        <v>0.92305822784810132</v>
      </c>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row>
    <row r="758" spans="1:100">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row>
    <row r="759" spans="1:100">
      <c r="A759" s="7" t="s">
        <v>1442</v>
      </c>
      <c r="B759" s="7" t="s">
        <v>1437</v>
      </c>
      <c r="C759" s="7" t="s">
        <v>1436</v>
      </c>
      <c r="D759" s="7" t="s">
        <v>1441</v>
      </c>
      <c r="E759" s="8">
        <v>40.21</v>
      </c>
      <c r="F759" s="8">
        <v>0.08</v>
      </c>
      <c r="G759" s="8">
        <v>2.0099999999999998</v>
      </c>
      <c r="J759" s="8">
        <v>6.9</v>
      </c>
      <c r="L759" s="8">
        <v>40.14</v>
      </c>
      <c r="M759" s="8">
        <v>1.31</v>
      </c>
      <c r="N759" s="8">
        <v>0.04</v>
      </c>
      <c r="R759" s="8">
        <v>90.69</v>
      </c>
      <c r="S759" s="8">
        <f t="shared" ref="S759:S764" si="120">100*(L759/40.3)/((L759/40.3)+(J759/71.85))</f>
        <v>91.206241111605493</v>
      </c>
      <c r="T759" s="8">
        <f t="shared" ref="T759:T764" si="121">1.3504*M759/G759</f>
        <v>0.88011144278606979</v>
      </c>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row>
    <row r="760" spans="1:100">
      <c r="B760" s="7" t="s">
        <v>1437</v>
      </c>
      <c r="C760" s="7" t="s">
        <v>1436</v>
      </c>
      <c r="D760" s="7" t="s">
        <v>1440</v>
      </c>
      <c r="E760" s="8">
        <v>39.58</v>
      </c>
      <c r="F760" s="8">
        <v>0.20300000000000001</v>
      </c>
      <c r="G760" s="8">
        <v>1.6</v>
      </c>
      <c r="J760" s="8">
        <v>6.96</v>
      </c>
      <c r="L760" s="8">
        <v>41.78</v>
      </c>
      <c r="M760" s="8">
        <v>1.36</v>
      </c>
      <c r="N760" s="8">
        <v>0.11</v>
      </c>
      <c r="R760" s="8">
        <v>91.593000000000018</v>
      </c>
      <c r="S760" s="8">
        <f t="shared" si="120"/>
        <v>91.454739714859429</v>
      </c>
      <c r="T760" s="8">
        <f t="shared" si="121"/>
        <v>1.14784</v>
      </c>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row>
    <row r="761" spans="1:100">
      <c r="B761" s="7" t="s">
        <v>1437</v>
      </c>
      <c r="C761" s="7" t="s">
        <v>1436</v>
      </c>
      <c r="D761" s="7" t="s">
        <v>1439</v>
      </c>
      <c r="E761" s="8">
        <v>39.15</v>
      </c>
      <c r="F761" s="8">
        <v>0.14299999999999999</v>
      </c>
      <c r="G761" s="8">
        <v>1.81</v>
      </c>
      <c r="J761" s="8">
        <v>7.01</v>
      </c>
      <c r="L761" s="8">
        <v>37.700000000000003</v>
      </c>
      <c r="M761" s="8">
        <v>2.5</v>
      </c>
      <c r="N761" s="8">
        <v>0.08</v>
      </c>
      <c r="R761" s="8">
        <v>88.393000000000001</v>
      </c>
      <c r="S761" s="8">
        <f t="shared" si="120"/>
        <v>90.555681107016198</v>
      </c>
      <c r="T761" s="8">
        <f t="shared" si="121"/>
        <v>1.8651933701657459</v>
      </c>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row>
    <row r="762" spans="1:100">
      <c r="B762" s="7" t="s">
        <v>1437</v>
      </c>
      <c r="C762" s="7" t="s">
        <v>1436</v>
      </c>
      <c r="D762" s="7" t="s">
        <v>1438</v>
      </c>
      <c r="E762" s="8">
        <v>39.909999999999997</v>
      </c>
      <c r="F762" s="8">
        <v>7.0999999999999994E-2</v>
      </c>
      <c r="G762" s="8">
        <v>0.91</v>
      </c>
      <c r="J762" s="8">
        <v>7</v>
      </c>
      <c r="L762" s="8">
        <v>42.07</v>
      </c>
      <c r="M762" s="8">
        <v>1.03</v>
      </c>
      <c r="N762" s="8">
        <v>0.05</v>
      </c>
      <c r="R762" s="8">
        <v>91.040999999999997</v>
      </c>
      <c r="S762" s="8">
        <f t="shared" si="120"/>
        <v>91.464007447282839</v>
      </c>
      <c r="T762" s="8">
        <f t="shared" si="121"/>
        <v>1.5284747252747253</v>
      </c>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row>
    <row r="763" spans="1:100">
      <c r="B763" s="7" t="s">
        <v>1437</v>
      </c>
      <c r="C763" s="7" t="s">
        <v>1436</v>
      </c>
      <c r="D763" s="7" t="s">
        <v>266</v>
      </c>
      <c r="E763" s="8">
        <v>40.270000000000003</v>
      </c>
      <c r="F763" s="8">
        <v>0.11700000000000001</v>
      </c>
      <c r="G763" s="8">
        <v>1.52</v>
      </c>
      <c r="J763" s="8">
        <v>7.55</v>
      </c>
      <c r="L763" s="8">
        <v>40.71</v>
      </c>
      <c r="M763" s="8">
        <v>1.61</v>
      </c>
      <c r="N763" s="8">
        <v>0.08</v>
      </c>
      <c r="R763" s="8">
        <v>91.857000000000028</v>
      </c>
      <c r="S763" s="8">
        <f t="shared" si="120"/>
        <v>90.577926307687619</v>
      </c>
      <c r="T763" s="8">
        <f t="shared" si="121"/>
        <v>1.4303578947368421</v>
      </c>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row>
    <row r="764" spans="1:100">
      <c r="B764" s="7" t="s">
        <v>1437</v>
      </c>
      <c r="C764" s="7" t="s">
        <v>1436</v>
      </c>
      <c r="D764" s="7" t="s">
        <v>613</v>
      </c>
      <c r="E764" s="8">
        <v>42.22</v>
      </c>
      <c r="F764" s="8">
        <v>4.7E-2</v>
      </c>
      <c r="G764" s="8">
        <v>1.31</v>
      </c>
      <c r="J764" s="8">
        <v>6.59</v>
      </c>
      <c r="L764" s="8">
        <v>40.340000000000003</v>
      </c>
      <c r="M764" s="8">
        <v>1.01</v>
      </c>
      <c r="N764" s="8">
        <v>7.0000000000000007E-2</v>
      </c>
      <c r="R764" s="8">
        <v>91.586999999999989</v>
      </c>
      <c r="S764" s="8">
        <f t="shared" si="120"/>
        <v>91.606305424199576</v>
      </c>
      <c r="T764" s="8">
        <f t="shared" si="121"/>
        <v>1.0411480916030533</v>
      </c>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row>
    <row r="765" spans="1:100">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row>
    <row r="766" spans="1:100">
      <c r="A766" s="7" t="s">
        <v>28</v>
      </c>
      <c r="B766" s="7" t="s">
        <v>1429</v>
      </c>
      <c r="C766" s="7" t="s">
        <v>1432</v>
      </c>
      <c r="D766" s="7" t="s">
        <v>1435</v>
      </c>
      <c r="E766" s="8">
        <v>43.82</v>
      </c>
      <c r="F766" s="8">
        <v>0.06</v>
      </c>
      <c r="G766" s="8">
        <v>1.31</v>
      </c>
      <c r="J766" s="8">
        <v>9.35</v>
      </c>
      <c r="L766" s="8">
        <v>45.47</v>
      </c>
      <c r="M766" s="8">
        <v>0.96</v>
      </c>
      <c r="N766" s="8">
        <v>5.9700000000000003E-2</v>
      </c>
      <c r="R766" s="8">
        <v>101.02969999999999</v>
      </c>
      <c r="S766" s="8">
        <f t="shared" ref="S766:S771" si="122">100*(L766/40.3)/((L766/40.3)+(J766/71.85))</f>
        <v>89.659079354672542</v>
      </c>
      <c r="T766" s="8">
        <f t="shared" ref="T766:T771" si="123">1.3504*M766/G766</f>
        <v>0.98960610687022899</v>
      </c>
      <c r="U766" s="12"/>
      <c r="V766" s="12"/>
      <c r="W766" s="12"/>
      <c r="X766" s="12"/>
      <c r="Y766" s="12"/>
      <c r="Z766" s="12"/>
      <c r="AA766" s="12"/>
      <c r="AB766" s="12"/>
      <c r="AC766" s="12"/>
      <c r="AD766" s="12">
        <v>5</v>
      </c>
      <c r="AE766" s="12">
        <v>30</v>
      </c>
      <c r="AF766" s="12">
        <v>1862</v>
      </c>
      <c r="AG766" s="12">
        <v>114</v>
      </c>
      <c r="AH766" s="12">
        <v>2469</v>
      </c>
      <c r="AI766" s="12"/>
      <c r="AJ766" s="12"/>
      <c r="AK766" s="12"/>
      <c r="AL766" s="12"/>
      <c r="AM766" s="12"/>
      <c r="AN766" s="12"/>
      <c r="AO766" s="12"/>
      <c r="AP766" s="12">
        <v>0.89400000000000002</v>
      </c>
      <c r="AQ766" s="12">
        <v>9.718</v>
      </c>
      <c r="AR766" s="12">
        <v>0.64</v>
      </c>
      <c r="AS766" s="12">
        <v>4.9000000000000004</v>
      </c>
      <c r="AT766" s="12">
        <v>1.2</v>
      </c>
      <c r="AU766" s="12"/>
      <c r="AV766" s="12"/>
      <c r="AW766" s="12"/>
      <c r="AX766" s="12"/>
      <c r="AY766" s="12"/>
      <c r="AZ766" s="12"/>
      <c r="BA766" s="12"/>
      <c r="BB766" s="12"/>
      <c r="BC766" s="12"/>
      <c r="BD766" s="12"/>
      <c r="BE766" s="12"/>
      <c r="BF766" s="12"/>
      <c r="BG766" s="12"/>
      <c r="BH766" s="12"/>
      <c r="BI766" s="12">
        <v>0.71799999999999997</v>
      </c>
      <c r="BJ766" s="12">
        <v>1.2470000000000001</v>
      </c>
      <c r="BK766" s="12"/>
      <c r="BL766" s="12">
        <v>0.60399999999999998</v>
      </c>
      <c r="BM766" s="12">
        <v>0.125</v>
      </c>
      <c r="BN766" s="12">
        <v>4.4999999999999998E-2</v>
      </c>
      <c r="BO766" s="12">
        <v>0.16200000000000001</v>
      </c>
      <c r="BP766" s="12">
        <v>2.7E-2</v>
      </c>
      <c r="BQ766" s="12">
        <v>0.14099999999999999</v>
      </c>
      <c r="BR766" s="12">
        <v>0.03</v>
      </c>
      <c r="BS766" s="12">
        <v>8.3000000000000004E-2</v>
      </c>
      <c r="BT766" s="12">
        <v>1.4E-2</v>
      </c>
      <c r="BU766" s="12">
        <v>8.8999999999999996E-2</v>
      </c>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row>
    <row r="767" spans="1:100">
      <c r="B767" s="7" t="s">
        <v>1429</v>
      </c>
      <c r="C767" s="7" t="s">
        <v>1432</v>
      </c>
      <c r="D767" s="7" t="s">
        <v>1434</v>
      </c>
      <c r="E767" s="8">
        <v>44.84</v>
      </c>
      <c r="F767" s="8">
        <v>0.104</v>
      </c>
      <c r="G767" s="8">
        <v>2.4</v>
      </c>
      <c r="J767" s="8">
        <v>8.89</v>
      </c>
      <c r="L767" s="8">
        <v>41.78</v>
      </c>
      <c r="M767" s="8">
        <v>2.35</v>
      </c>
      <c r="N767" s="8">
        <v>0.18590000000000001</v>
      </c>
      <c r="R767" s="8">
        <v>100.54990000000001</v>
      </c>
      <c r="S767" s="8">
        <f t="shared" si="122"/>
        <v>89.337799390505211</v>
      </c>
      <c r="T767" s="8">
        <f t="shared" si="123"/>
        <v>1.3222666666666669</v>
      </c>
      <c r="U767" s="12"/>
      <c r="V767" s="12"/>
      <c r="W767" s="12"/>
      <c r="X767" s="12"/>
      <c r="Y767" s="12"/>
      <c r="Z767" s="12"/>
      <c r="AA767" s="12"/>
      <c r="AB767" s="12"/>
      <c r="AC767" s="12"/>
      <c r="AD767" s="12">
        <v>8.3000000000000007</v>
      </c>
      <c r="AE767" s="12">
        <v>57</v>
      </c>
      <c r="AF767" s="12">
        <v>2952</v>
      </c>
      <c r="AG767" s="12">
        <v>100</v>
      </c>
      <c r="AH767" s="12">
        <v>2155</v>
      </c>
      <c r="AI767" s="12"/>
      <c r="AJ767" s="12"/>
      <c r="AK767" s="12"/>
      <c r="AL767" s="12"/>
      <c r="AM767" s="12"/>
      <c r="AN767" s="12"/>
      <c r="AO767" s="12"/>
      <c r="AP767" s="12">
        <v>1.024</v>
      </c>
      <c r="AQ767" s="12">
        <v>13.06</v>
      </c>
      <c r="AR767" s="12">
        <v>1.1200000000000001</v>
      </c>
      <c r="AS767" s="12">
        <v>5.4</v>
      </c>
      <c r="AT767" s="12">
        <v>1</v>
      </c>
      <c r="AU767" s="12"/>
      <c r="AV767" s="12"/>
      <c r="AW767" s="12"/>
      <c r="AX767" s="12"/>
      <c r="AY767" s="12"/>
      <c r="AZ767" s="12"/>
      <c r="BA767" s="12"/>
      <c r="BB767" s="12"/>
      <c r="BC767" s="12"/>
      <c r="BD767" s="12"/>
      <c r="BE767" s="12"/>
      <c r="BF767" s="12"/>
      <c r="BG767" s="12"/>
      <c r="BH767" s="12"/>
      <c r="BI767" s="12">
        <v>0.42299999999999999</v>
      </c>
      <c r="BJ767" s="12">
        <v>0.95099999999999996</v>
      </c>
      <c r="BK767" s="12"/>
      <c r="BL767" s="12">
        <v>0.67300000000000004</v>
      </c>
      <c r="BM767" s="12">
        <v>0.20499999999999999</v>
      </c>
      <c r="BN767" s="12">
        <v>6.7000000000000004E-2</v>
      </c>
      <c r="BO767" s="12">
        <v>0.22900000000000001</v>
      </c>
      <c r="BP767" s="12">
        <v>3.9E-2</v>
      </c>
      <c r="BQ767" s="12">
        <v>0.23699999999999999</v>
      </c>
      <c r="BR767" s="12">
        <v>5.1999999999999998E-2</v>
      </c>
      <c r="BS767" s="12">
        <v>0.14000000000000001</v>
      </c>
      <c r="BT767" s="12">
        <v>2.1999999999999999E-2</v>
      </c>
      <c r="BU767" s="12">
        <v>0.13</v>
      </c>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row>
    <row r="768" spans="1:100">
      <c r="B768" s="7" t="s">
        <v>1429</v>
      </c>
      <c r="C768" s="7" t="s">
        <v>1432</v>
      </c>
      <c r="D768" s="7" t="s">
        <v>1433</v>
      </c>
      <c r="E768" s="8">
        <v>43.24</v>
      </c>
      <c r="F768" s="8">
        <v>8.9099999999999999E-2</v>
      </c>
      <c r="G768" s="8">
        <v>2.76</v>
      </c>
      <c r="J768" s="8">
        <v>9.01</v>
      </c>
      <c r="L768" s="8">
        <v>42.12</v>
      </c>
      <c r="M768" s="8">
        <v>2.42</v>
      </c>
      <c r="N768" s="8">
        <v>0.13980000000000001</v>
      </c>
      <c r="R768" s="8">
        <v>99.778899999999993</v>
      </c>
      <c r="S768" s="8">
        <f t="shared" si="122"/>
        <v>89.287179978904973</v>
      </c>
      <c r="T768" s="8">
        <f t="shared" si="123"/>
        <v>1.1840463768115943</v>
      </c>
      <c r="U768" s="12"/>
      <c r="V768" s="12"/>
      <c r="W768" s="12"/>
      <c r="X768" s="12"/>
      <c r="Y768" s="12"/>
      <c r="Z768" s="12"/>
      <c r="AA768" s="12"/>
      <c r="AB768" s="12"/>
      <c r="AC768" s="12"/>
      <c r="AD768" s="12">
        <v>10.3</v>
      </c>
      <c r="AE768" s="12">
        <v>49</v>
      </c>
      <c r="AF768" s="12">
        <v>2406</v>
      </c>
      <c r="AG768" s="12">
        <v>99</v>
      </c>
      <c r="AH768" s="12">
        <v>2093</v>
      </c>
      <c r="AI768" s="12"/>
      <c r="AJ768" s="12"/>
      <c r="AK768" s="12"/>
      <c r="AL768" s="12"/>
      <c r="AM768" s="12"/>
      <c r="AN768" s="12"/>
      <c r="AO768" s="12"/>
      <c r="AP768" s="12">
        <v>1.1599999999999999</v>
      </c>
      <c r="AQ768" s="12">
        <v>12</v>
      </c>
      <c r="AR768" s="12">
        <v>1.7</v>
      </c>
      <c r="AS768" s="12">
        <v>3.7</v>
      </c>
      <c r="AT768" s="12">
        <v>3.6</v>
      </c>
      <c r="AU768" s="12"/>
      <c r="AV768" s="12"/>
      <c r="AW768" s="12"/>
      <c r="AX768" s="12"/>
      <c r="AY768" s="12"/>
      <c r="AZ768" s="12"/>
      <c r="BA768" s="12"/>
      <c r="BB768" s="12"/>
      <c r="BC768" s="12"/>
      <c r="BD768" s="12"/>
      <c r="BE768" s="12"/>
      <c r="BF768" s="12"/>
      <c r="BG768" s="12"/>
      <c r="BH768" s="12"/>
      <c r="BI768" s="12">
        <v>0.96099999999999997</v>
      </c>
      <c r="BJ768" s="12">
        <v>1.62</v>
      </c>
      <c r="BK768" s="12"/>
      <c r="BL768" s="12">
        <v>0.81399999999999995</v>
      </c>
      <c r="BM768" s="12">
        <v>0.23100000000000001</v>
      </c>
      <c r="BN768" s="12">
        <v>0.09</v>
      </c>
      <c r="BO768" s="12">
        <v>0.33200000000000002</v>
      </c>
      <c r="BP768" s="12">
        <v>0.06</v>
      </c>
      <c r="BQ768" s="12">
        <v>0.39100000000000001</v>
      </c>
      <c r="BR768" s="12">
        <v>0.1</v>
      </c>
      <c r="BS768" s="12">
        <v>0.27100000000000002</v>
      </c>
      <c r="BT768" s="12">
        <v>0.04</v>
      </c>
      <c r="BU768" s="12">
        <v>0.29099999999999998</v>
      </c>
      <c r="BV768" s="12"/>
      <c r="BW768" s="12"/>
      <c r="BX768" s="12"/>
      <c r="BY768" s="12"/>
      <c r="BZ768" s="12"/>
      <c r="CA768" s="12"/>
      <c r="CB768" s="12"/>
      <c r="CC768" s="12"/>
      <c r="CD768" s="12"/>
      <c r="CE768" s="12"/>
      <c r="CF768" s="12"/>
      <c r="CG768" s="12"/>
      <c r="CH768" s="12">
        <v>0.01</v>
      </c>
      <c r="CI768" s="12"/>
      <c r="CJ768" s="12"/>
      <c r="CK768" s="12"/>
      <c r="CL768" s="12"/>
      <c r="CM768" s="12"/>
      <c r="CN768" s="12"/>
      <c r="CO768" s="12"/>
      <c r="CP768" s="12"/>
      <c r="CQ768" s="12"/>
      <c r="CR768" s="12"/>
      <c r="CS768" s="12"/>
      <c r="CT768" s="12"/>
      <c r="CU768" s="12"/>
      <c r="CV768" s="12"/>
    </row>
    <row r="769" spans="1:100">
      <c r="B769" s="7" t="s">
        <v>1429</v>
      </c>
      <c r="C769" s="7" t="s">
        <v>1432</v>
      </c>
      <c r="D769" s="7" t="s">
        <v>1431</v>
      </c>
      <c r="E769" s="8">
        <v>44.98</v>
      </c>
      <c r="F769" s="8">
        <v>7.8600000000000003E-2</v>
      </c>
      <c r="G769" s="8">
        <v>2.0299999999999998</v>
      </c>
      <c r="J769" s="8">
        <v>9.5299999999999994</v>
      </c>
      <c r="L769" s="8">
        <v>42.23</v>
      </c>
      <c r="M769" s="8">
        <v>1.8</v>
      </c>
      <c r="N769" s="8">
        <v>0.1119</v>
      </c>
      <c r="R769" s="8">
        <v>100.76050000000001</v>
      </c>
      <c r="S769" s="8">
        <f t="shared" si="122"/>
        <v>88.764568894133873</v>
      </c>
      <c r="T769" s="8">
        <f t="shared" si="123"/>
        <v>1.1973990147783253</v>
      </c>
      <c r="U769" s="12"/>
      <c r="V769" s="12"/>
      <c r="W769" s="12"/>
      <c r="X769" s="12"/>
      <c r="Y769" s="12"/>
      <c r="Z769" s="12"/>
      <c r="AA769" s="12"/>
      <c r="AB769" s="12"/>
      <c r="AC769" s="12"/>
      <c r="AD769" s="12">
        <v>9</v>
      </c>
      <c r="AE769" s="12">
        <v>57</v>
      </c>
      <c r="AF769" s="12">
        <v>2881</v>
      </c>
      <c r="AG769" s="12">
        <v>106</v>
      </c>
      <c r="AH769" s="12">
        <v>2233</v>
      </c>
      <c r="AI769" s="12"/>
      <c r="AJ769" s="12"/>
      <c r="AK769" s="12"/>
      <c r="AL769" s="12"/>
      <c r="AM769" s="12"/>
      <c r="AN769" s="12"/>
      <c r="AO769" s="12"/>
      <c r="AP769" s="12">
        <v>0.96299999999999997</v>
      </c>
      <c r="AQ769" s="12">
        <v>10.17</v>
      </c>
      <c r="AR769" s="12">
        <v>0.57999999999999996</v>
      </c>
      <c r="AS769" s="12">
        <v>4.8</v>
      </c>
      <c r="AT769" s="12">
        <v>1.2</v>
      </c>
      <c r="AU769" s="12"/>
      <c r="AV769" s="12"/>
      <c r="AW769" s="12"/>
      <c r="AX769" s="12"/>
      <c r="AY769" s="12"/>
      <c r="AZ769" s="12"/>
      <c r="BA769" s="12"/>
      <c r="BB769" s="12"/>
      <c r="BC769" s="12"/>
      <c r="BD769" s="12"/>
      <c r="BE769" s="12"/>
      <c r="BF769" s="12"/>
      <c r="BG769" s="12"/>
      <c r="BH769" s="12"/>
      <c r="BI769" s="12">
        <v>0.35599999999999998</v>
      </c>
      <c r="BJ769" s="12">
        <v>0.66100000000000003</v>
      </c>
      <c r="BK769" s="12"/>
      <c r="BL769" s="12">
        <v>0.35199999999999998</v>
      </c>
      <c r="BM769" s="12">
        <v>0.111</v>
      </c>
      <c r="BN769" s="12">
        <v>3.7999999999999999E-2</v>
      </c>
      <c r="BO769" s="12">
        <v>0.111</v>
      </c>
      <c r="BP769" s="12">
        <v>0.02</v>
      </c>
      <c r="BQ769" s="12">
        <v>0.13200000000000001</v>
      </c>
      <c r="BR769" s="12">
        <v>0.03</v>
      </c>
      <c r="BS769" s="12">
        <v>0.09</v>
      </c>
      <c r="BT769" s="12">
        <v>1.4E-2</v>
      </c>
      <c r="BU769" s="12">
        <v>8.8999999999999996E-2</v>
      </c>
      <c r="BV769" s="12"/>
      <c r="BW769" s="12"/>
      <c r="BX769" s="12"/>
      <c r="BY769" s="12"/>
      <c r="BZ769" s="12"/>
      <c r="CA769" s="12"/>
      <c r="CB769" s="12"/>
      <c r="CC769" s="12"/>
      <c r="CD769" s="12"/>
      <c r="CE769" s="12"/>
      <c r="CF769" s="12"/>
      <c r="CG769" s="12"/>
      <c r="CH769" s="12">
        <v>0.03</v>
      </c>
      <c r="CI769" s="12"/>
      <c r="CJ769" s="12"/>
      <c r="CK769" s="12"/>
      <c r="CL769" s="12"/>
      <c r="CM769" s="12"/>
      <c r="CN769" s="12"/>
      <c r="CO769" s="12"/>
      <c r="CP769" s="12"/>
      <c r="CQ769" s="12"/>
      <c r="CR769" s="12"/>
      <c r="CS769" s="12"/>
      <c r="CT769" s="12"/>
      <c r="CU769" s="12"/>
      <c r="CV769" s="12"/>
    </row>
    <row r="770" spans="1:100">
      <c r="B770" s="7" t="s">
        <v>1429</v>
      </c>
      <c r="C770" s="7" t="s">
        <v>1428</v>
      </c>
      <c r="D770" s="7" t="s">
        <v>1430</v>
      </c>
      <c r="E770" s="8">
        <v>45.49</v>
      </c>
      <c r="F770" s="8">
        <v>0.1782</v>
      </c>
      <c r="G770" s="8">
        <v>3.83</v>
      </c>
      <c r="J770" s="8">
        <v>9.42</v>
      </c>
      <c r="L770" s="8">
        <v>38.24</v>
      </c>
      <c r="M770" s="8">
        <v>3.57</v>
      </c>
      <c r="N770" s="8">
        <v>0.29870000000000002</v>
      </c>
      <c r="R770" s="8">
        <v>101.02689999999998</v>
      </c>
      <c r="S770" s="8">
        <f t="shared" si="122"/>
        <v>87.860397739809471</v>
      </c>
      <c r="T770" s="8">
        <f t="shared" si="123"/>
        <v>1.2587279373368148</v>
      </c>
      <c r="U770" s="12"/>
      <c r="V770" s="12"/>
      <c r="W770" s="12"/>
      <c r="X770" s="12"/>
      <c r="Y770" s="12"/>
      <c r="Z770" s="12"/>
      <c r="AA770" s="12"/>
      <c r="AB770" s="12"/>
      <c r="AC770" s="12"/>
      <c r="AD770" s="12">
        <v>12</v>
      </c>
      <c r="AE770" s="12">
        <v>80</v>
      </c>
      <c r="AF770" s="12">
        <v>2643</v>
      </c>
      <c r="AG770" s="12">
        <v>96</v>
      </c>
      <c r="AH770" s="12">
        <v>1877</v>
      </c>
      <c r="AI770" s="12"/>
      <c r="AJ770" s="12"/>
      <c r="AK770" s="12"/>
      <c r="AL770" s="12"/>
      <c r="AM770" s="12"/>
      <c r="AN770" s="12"/>
      <c r="AO770" s="12"/>
      <c r="AP770" s="12">
        <v>1.1359999999999999</v>
      </c>
      <c r="AQ770" s="12">
        <v>17.22</v>
      </c>
      <c r="AR770" s="12">
        <v>2.67</v>
      </c>
      <c r="AS770" s="12">
        <v>8.9</v>
      </c>
      <c r="AT770" s="12">
        <v>1</v>
      </c>
      <c r="AU770" s="12"/>
      <c r="AV770" s="12"/>
      <c r="AW770" s="12"/>
      <c r="AX770" s="12"/>
      <c r="AY770" s="12"/>
      <c r="AZ770" s="12"/>
      <c r="BA770" s="12"/>
      <c r="BB770" s="12"/>
      <c r="BC770" s="12"/>
      <c r="BD770" s="12"/>
      <c r="BE770" s="12"/>
      <c r="BF770" s="12"/>
      <c r="BG770" s="12"/>
      <c r="BH770" s="12"/>
      <c r="BI770" s="12">
        <v>0.44900000000000001</v>
      </c>
      <c r="BJ770" s="12">
        <v>1.0820000000000001</v>
      </c>
      <c r="BK770" s="12"/>
      <c r="BL770" s="12">
        <v>1.026</v>
      </c>
      <c r="BM770" s="12">
        <v>0.36199999999999999</v>
      </c>
      <c r="BN770" s="12">
        <v>0.13100000000000001</v>
      </c>
      <c r="BO770" s="12">
        <v>0.46800000000000003</v>
      </c>
      <c r="BP770" s="12">
        <v>9.1999999999999998E-2</v>
      </c>
      <c r="BQ770" s="12">
        <v>0.59899999999999998</v>
      </c>
      <c r="BR770" s="12">
        <v>0.13</v>
      </c>
      <c r="BS770" s="12">
        <v>0.40100000000000002</v>
      </c>
      <c r="BT770" s="12">
        <v>6.4000000000000001E-2</v>
      </c>
      <c r="BU770" s="12">
        <v>0.41299999999999998</v>
      </c>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row>
    <row r="771" spans="1:100">
      <c r="B771" s="7" t="s">
        <v>1429</v>
      </c>
      <c r="C771" s="7" t="s">
        <v>1428</v>
      </c>
      <c r="D771" s="7" t="s">
        <v>1427</v>
      </c>
      <c r="E771" s="8">
        <v>47.97</v>
      </c>
      <c r="F771" s="8">
        <v>9.3899999999999997E-2</v>
      </c>
      <c r="G771" s="8">
        <v>4.3099999999999996</v>
      </c>
      <c r="J771" s="8">
        <v>8.43</v>
      </c>
      <c r="L771" s="8">
        <v>35.700000000000003</v>
      </c>
      <c r="M771" s="8">
        <v>4.54</v>
      </c>
      <c r="N771" s="8">
        <v>0.18809999999999999</v>
      </c>
      <c r="R771" s="8">
        <v>101.23200000000001</v>
      </c>
      <c r="S771" s="8">
        <f t="shared" si="122"/>
        <v>88.304460174870741</v>
      </c>
      <c r="T771" s="8">
        <f t="shared" si="123"/>
        <v>1.4224631090487241</v>
      </c>
      <c r="U771" s="12"/>
      <c r="V771" s="12"/>
      <c r="W771" s="12"/>
      <c r="X771" s="12"/>
      <c r="Y771" s="12"/>
      <c r="Z771" s="12"/>
      <c r="AA771" s="12"/>
      <c r="AB771" s="12"/>
      <c r="AC771" s="12"/>
      <c r="AD771" s="12">
        <v>13.6</v>
      </c>
      <c r="AE771" s="12">
        <v>102</v>
      </c>
      <c r="AF771" s="12">
        <v>2422</v>
      </c>
      <c r="AG771" s="12">
        <v>81</v>
      </c>
      <c r="AH771" s="12">
        <v>1708</v>
      </c>
      <c r="AI771" s="12"/>
      <c r="AJ771" s="12"/>
      <c r="AK771" s="12"/>
      <c r="AL771" s="12"/>
      <c r="AM771" s="12"/>
      <c r="AN771" s="12"/>
      <c r="AO771" s="12"/>
      <c r="AP771" s="12">
        <v>1.0580000000000001</v>
      </c>
      <c r="AQ771" s="12">
        <v>15.99</v>
      </c>
      <c r="AR771" s="12">
        <v>1.66</v>
      </c>
      <c r="AS771" s="12">
        <v>5.0999999999999996</v>
      </c>
      <c r="AT771" s="12">
        <v>1.9</v>
      </c>
      <c r="AU771" s="12"/>
      <c r="AV771" s="12"/>
      <c r="AW771" s="12"/>
      <c r="AX771" s="12"/>
      <c r="AY771" s="12"/>
      <c r="AZ771" s="12"/>
      <c r="BA771" s="12"/>
      <c r="BB771" s="12"/>
      <c r="BC771" s="12"/>
      <c r="BD771" s="12"/>
      <c r="BE771" s="12"/>
      <c r="BF771" s="12"/>
      <c r="BG771" s="12"/>
      <c r="BH771" s="12"/>
      <c r="BI771" s="12">
        <v>0.56399999999999995</v>
      </c>
      <c r="BJ771" s="12">
        <v>0.98099999999999998</v>
      </c>
      <c r="BK771" s="12"/>
      <c r="BL771" s="12">
        <v>0.55300000000000005</v>
      </c>
      <c r="BM771" s="12">
        <v>0.18099999999999999</v>
      </c>
      <c r="BN771" s="12">
        <v>7.0000000000000007E-2</v>
      </c>
      <c r="BO771" s="12">
        <v>0.251</v>
      </c>
      <c r="BP771" s="12">
        <v>4.8000000000000001E-2</v>
      </c>
      <c r="BQ771" s="12">
        <v>0.34100000000000003</v>
      </c>
      <c r="BR771" s="12">
        <v>0.08</v>
      </c>
      <c r="BS771" s="12">
        <v>0.251</v>
      </c>
      <c r="BT771" s="12">
        <v>0.04</v>
      </c>
      <c r="BU771" s="12">
        <v>0.26100000000000001</v>
      </c>
      <c r="BV771" s="12"/>
      <c r="BW771" s="12"/>
      <c r="BX771" s="12"/>
      <c r="BY771" s="12"/>
      <c r="BZ771" s="12"/>
      <c r="CA771" s="12"/>
      <c r="CB771" s="12"/>
      <c r="CC771" s="12"/>
      <c r="CD771" s="12"/>
      <c r="CE771" s="12"/>
      <c r="CF771" s="12"/>
      <c r="CG771" s="12"/>
      <c r="CH771" s="12">
        <v>0.03</v>
      </c>
      <c r="CI771" s="12"/>
      <c r="CJ771" s="12"/>
      <c r="CK771" s="12"/>
      <c r="CL771" s="12"/>
      <c r="CM771" s="12"/>
      <c r="CN771" s="12"/>
      <c r="CO771" s="12"/>
      <c r="CP771" s="12"/>
      <c r="CQ771" s="12"/>
      <c r="CR771" s="12"/>
      <c r="CS771" s="12"/>
      <c r="CT771" s="12"/>
      <c r="CU771" s="12"/>
      <c r="CV771" s="12"/>
    </row>
    <row r="772" spans="1:100">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row>
    <row r="773" spans="1:100">
      <c r="A773" s="7" t="s">
        <v>1426</v>
      </c>
      <c r="B773" s="7" t="s">
        <v>1423</v>
      </c>
      <c r="C773" s="7" t="s">
        <v>1422</v>
      </c>
      <c r="D773" s="7" t="s">
        <v>1425</v>
      </c>
      <c r="E773" s="8">
        <v>43.23</v>
      </c>
      <c r="F773" s="8">
        <v>0.09</v>
      </c>
      <c r="G773" s="8">
        <v>1.88</v>
      </c>
      <c r="J773" s="8">
        <v>6.71</v>
      </c>
      <c r="L773" s="8">
        <v>40.549999999999997</v>
      </c>
      <c r="M773" s="8">
        <v>0.76</v>
      </c>
      <c r="N773" s="8">
        <v>0.24</v>
      </c>
      <c r="R773" s="8">
        <v>93.46</v>
      </c>
      <c r="S773" s="8">
        <f t="shared" ref="S773:S784" si="124">100*(L773/40.3)/((L773/40.3)+(J773/71.85))</f>
        <v>91.506944011497737</v>
      </c>
      <c r="T773" s="8">
        <f t="shared" ref="T773:T784" si="125">1.3504*M773/G773</f>
        <v>0.54590638297872351</v>
      </c>
      <c r="U773" s="12"/>
      <c r="V773" s="12"/>
      <c r="W773" s="12"/>
      <c r="X773" s="12"/>
      <c r="Y773" s="12"/>
      <c r="Z773" s="12"/>
      <c r="AA773" s="12"/>
      <c r="AB773" s="12"/>
      <c r="AC773" s="12"/>
      <c r="AD773" s="12"/>
      <c r="AE773" s="12">
        <v>95</v>
      </c>
      <c r="AF773" s="12">
        <v>6200</v>
      </c>
      <c r="AG773" s="12">
        <v>102</v>
      </c>
      <c r="AH773" s="12">
        <v>2390</v>
      </c>
      <c r="AI773" s="12"/>
      <c r="AJ773" s="12"/>
      <c r="AK773" s="12"/>
      <c r="AL773" s="12"/>
      <c r="AM773" s="12"/>
      <c r="AN773" s="12"/>
      <c r="AO773" s="12"/>
      <c r="AP773" s="12"/>
      <c r="AQ773" s="12">
        <v>149</v>
      </c>
      <c r="AR773" s="12"/>
      <c r="AS773" s="12">
        <v>31</v>
      </c>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row>
    <row r="774" spans="1:100">
      <c r="B774" s="7" t="s">
        <v>1423</v>
      </c>
      <c r="C774" s="7" t="s">
        <v>1422</v>
      </c>
      <c r="D774" s="7" t="s">
        <v>1424</v>
      </c>
      <c r="E774" s="8">
        <v>38.89</v>
      </c>
      <c r="F774" s="8">
        <v>0.12</v>
      </c>
      <c r="G774" s="8">
        <v>0.34</v>
      </c>
      <c r="J774" s="8">
        <v>8.1159999999999997</v>
      </c>
      <c r="L774" s="8">
        <v>46.21</v>
      </c>
      <c r="M774" s="8">
        <v>0.28000000000000003</v>
      </c>
      <c r="N774" s="8">
        <v>0.14000000000000001</v>
      </c>
      <c r="R774" s="8">
        <v>94.095999999999975</v>
      </c>
      <c r="S774" s="8">
        <f t="shared" si="124"/>
        <v>91.032322782947972</v>
      </c>
      <c r="T774" s="8">
        <f t="shared" si="125"/>
        <v>1.1120941176470589</v>
      </c>
      <c r="U774" s="12"/>
      <c r="V774" s="12"/>
      <c r="W774" s="12"/>
      <c r="X774" s="12"/>
      <c r="Y774" s="12"/>
      <c r="Z774" s="12"/>
      <c r="AA774" s="12"/>
      <c r="AB774" s="12"/>
      <c r="AC774" s="12"/>
      <c r="AD774" s="12"/>
      <c r="AE774" s="12">
        <v>69</v>
      </c>
      <c r="AF774" s="12">
        <v>202</v>
      </c>
      <c r="AG774" s="12">
        <v>118</v>
      </c>
      <c r="AH774" s="12">
        <v>3115</v>
      </c>
      <c r="AI774" s="12"/>
      <c r="AJ774" s="12"/>
      <c r="AK774" s="12"/>
      <c r="AL774" s="12"/>
      <c r="AM774" s="12"/>
      <c r="AN774" s="12"/>
      <c r="AO774" s="12"/>
      <c r="AP774" s="12"/>
      <c r="AQ774" s="12">
        <v>130</v>
      </c>
      <c r="AR774" s="12"/>
      <c r="AS774" s="12">
        <v>37</v>
      </c>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row>
    <row r="775" spans="1:100">
      <c r="B775" s="7" t="s">
        <v>1423</v>
      </c>
      <c r="C775" s="7" t="s">
        <v>1422</v>
      </c>
      <c r="D775" s="7" t="s">
        <v>1421</v>
      </c>
      <c r="E775" s="8">
        <v>41.03</v>
      </c>
      <c r="F775" s="8">
        <v>0.2</v>
      </c>
      <c r="G775" s="8">
        <v>0.9</v>
      </c>
      <c r="J775" s="8">
        <v>7.9530000000000003</v>
      </c>
      <c r="L775" s="8">
        <v>40.74</v>
      </c>
      <c r="M775" s="8">
        <v>1.03</v>
      </c>
      <c r="N775" s="8">
        <v>0.19</v>
      </c>
      <c r="R775" s="8">
        <v>92.043000000000006</v>
      </c>
      <c r="S775" s="8">
        <f t="shared" si="124"/>
        <v>90.131219722762268</v>
      </c>
      <c r="T775" s="8">
        <f t="shared" si="125"/>
        <v>1.5454577777777778</v>
      </c>
      <c r="U775" s="12"/>
      <c r="V775" s="12"/>
      <c r="W775" s="12"/>
      <c r="X775" s="12"/>
      <c r="Y775" s="12"/>
      <c r="Z775" s="12"/>
      <c r="AA775" s="12"/>
      <c r="AB775" s="12"/>
      <c r="AC775" s="12"/>
      <c r="AD775" s="12"/>
      <c r="AE775" s="12">
        <v>94</v>
      </c>
      <c r="AF775" s="12">
        <v>2745</v>
      </c>
      <c r="AG775" s="12">
        <v>97</v>
      </c>
      <c r="AH775" s="12">
        <v>2545</v>
      </c>
      <c r="AI775" s="12"/>
      <c r="AJ775" s="12"/>
      <c r="AK775" s="12"/>
      <c r="AL775" s="12"/>
      <c r="AM775" s="12"/>
      <c r="AN775" s="12"/>
      <c r="AO775" s="12"/>
      <c r="AP775" s="12"/>
      <c r="AQ775" s="12">
        <v>159</v>
      </c>
      <c r="AR775" s="12"/>
      <c r="AS775" s="12">
        <v>53</v>
      </c>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row>
    <row r="776" spans="1:100">
      <c r="B776" s="7" t="s">
        <v>1412</v>
      </c>
      <c r="D776" s="7" t="s">
        <v>1420</v>
      </c>
      <c r="E776" s="8">
        <v>44.18</v>
      </c>
      <c r="F776" s="8">
        <v>0.18</v>
      </c>
      <c r="G776" s="8">
        <v>4.4000000000000004</v>
      </c>
      <c r="J776" s="8">
        <v>8.2690000000000001</v>
      </c>
      <c r="L776" s="8">
        <v>37.049999999999997</v>
      </c>
      <c r="M776" s="8">
        <v>3.46</v>
      </c>
      <c r="N776" s="8">
        <v>0.43</v>
      </c>
      <c r="R776" s="8">
        <v>97.969000000000037</v>
      </c>
      <c r="S776" s="8">
        <f t="shared" si="124"/>
        <v>88.874484389322532</v>
      </c>
      <c r="T776" s="8">
        <f t="shared" si="125"/>
        <v>1.0619054545454545</v>
      </c>
      <c r="U776" s="12"/>
      <c r="V776" s="12"/>
      <c r="W776" s="12"/>
      <c r="X776" s="12"/>
      <c r="Y776" s="12"/>
      <c r="Z776" s="12"/>
      <c r="AA776" s="12"/>
      <c r="AB776" s="12"/>
      <c r="AC776" s="12"/>
      <c r="AD776" s="12"/>
      <c r="AE776" s="12">
        <v>106</v>
      </c>
      <c r="AF776" s="12">
        <v>2465</v>
      </c>
      <c r="AG776" s="12">
        <v>98</v>
      </c>
      <c r="AH776" s="12">
        <v>2295</v>
      </c>
      <c r="AI776" s="12"/>
      <c r="AJ776" s="12"/>
      <c r="AK776" s="12"/>
      <c r="AL776" s="12"/>
      <c r="AM776" s="12"/>
      <c r="AN776" s="12"/>
      <c r="AO776" s="12"/>
      <c r="AP776" s="12"/>
      <c r="AQ776" s="12">
        <v>57</v>
      </c>
      <c r="AR776" s="12"/>
      <c r="AS776" s="12">
        <v>32</v>
      </c>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row>
    <row r="777" spans="1:100">
      <c r="B777" s="7" t="s">
        <v>1412</v>
      </c>
      <c r="D777" s="7" t="s">
        <v>1419</v>
      </c>
      <c r="E777" s="8">
        <v>43.54</v>
      </c>
      <c r="F777" s="8">
        <v>0.19</v>
      </c>
      <c r="G777" s="8">
        <v>2.74</v>
      </c>
      <c r="J777" s="8">
        <v>8.3979999999999997</v>
      </c>
      <c r="L777" s="8">
        <v>39</v>
      </c>
      <c r="M777" s="8">
        <v>3.3</v>
      </c>
      <c r="N777" s="8">
        <v>0.39</v>
      </c>
      <c r="R777" s="8">
        <v>97.557999999999993</v>
      </c>
      <c r="S777" s="8">
        <f t="shared" si="124"/>
        <v>89.223697946633848</v>
      </c>
      <c r="T777" s="8">
        <f t="shared" si="125"/>
        <v>1.6263941605839414</v>
      </c>
      <c r="U777" s="12"/>
      <c r="V777" s="12"/>
      <c r="W777" s="12"/>
      <c r="X777" s="12"/>
      <c r="Y777" s="12"/>
      <c r="Z777" s="12"/>
      <c r="AA777" s="12"/>
      <c r="AB777" s="12"/>
      <c r="AC777" s="12"/>
      <c r="AD777" s="12"/>
      <c r="AE777" s="12">
        <v>100</v>
      </c>
      <c r="AF777" s="12">
        <v>1470</v>
      </c>
      <c r="AG777" s="12">
        <v>106</v>
      </c>
      <c r="AH777" s="12">
        <v>2600</v>
      </c>
      <c r="AI777" s="12"/>
      <c r="AJ777" s="12"/>
      <c r="AK777" s="12"/>
      <c r="AL777" s="12"/>
      <c r="AM777" s="12"/>
      <c r="AN777" s="12"/>
      <c r="AO777" s="12"/>
      <c r="AP777" s="12"/>
      <c r="AQ777" s="12">
        <v>105</v>
      </c>
      <c r="AR777" s="12"/>
      <c r="AS777" s="12">
        <v>38</v>
      </c>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row>
    <row r="778" spans="1:100">
      <c r="B778" s="7" t="s">
        <v>1412</v>
      </c>
      <c r="D778" s="7" t="s">
        <v>1418</v>
      </c>
      <c r="E778" s="8">
        <v>43.02</v>
      </c>
      <c r="F778" s="8">
        <v>0.2</v>
      </c>
      <c r="G778" s="8">
        <v>3.33</v>
      </c>
      <c r="J778" s="8">
        <v>8.5429999999999993</v>
      </c>
      <c r="L778" s="8">
        <v>38.89</v>
      </c>
      <c r="M778" s="8">
        <v>2.58</v>
      </c>
      <c r="N778" s="8">
        <v>0.44</v>
      </c>
      <c r="R778" s="8">
        <v>97.003</v>
      </c>
      <c r="S778" s="8">
        <f t="shared" si="124"/>
        <v>89.030438905558754</v>
      </c>
      <c r="T778" s="8">
        <f t="shared" si="125"/>
        <v>1.0462558558558559</v>
      </c>
      <c r="U778" s="12"/>
      <c r="V778" s="12"/>
      <c r="W778" s="12"/>
      <c r="X778" s="12"/>
      <c r="Y778" s="12"/>
      <c r="Z778" s="12"/>
      <c r="AA778" s="12"/>
      <c r="AB778" s="12"/>
      <c r="AC778" s="12"/>
      <c r="AD778" s="12"/>
      <c r="AE778" s="12">
        <v>90</v>
      </c>
      <c r="AF778" s="12">
        <v>1695</v>
      </c>
      <c r="AG778" s="12">
        <v>110</v>
      </c>
      <c r="AH778" s="12">
        <v>2440</v>
      </c>
      <c r="AI778" s="12"/>
      <c r="AJ778" s="12"/>
      <c r="AK778" s="12"/>
      <c r="AL778" s="12"/>
      <c r="AM778" s="12"/>
      <c r="AN778" s="12"/>
      <c r="AO778" s="12"/>
      <c r="AP778" s="12"/>
      <c r="AQ778" s="12">
        <v>119</v>
      </c>
      <c r="AR778" s="12"/>
      <c r="AS778" s="12">
        <v>46</v>
      </c>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row>
    <row r="779" spans="1:100">
      <c r="B779" s="7" t="s">
        <v>1412</v>
      </c>
      <c r="D779" s="7" t="s">
        <v>1417</v>
      </c>
      <c r="E779" s="8">
        <v>44.13</v>
      </c>
      <c r="F779" s="8">
        <v>0.16</v>
      </c>
      <c r="G779" s="8">
        <v>4.0599999999999996</v>
      </c>
      <c r="J779" s="8">
        <v>8.229000000000001</v>
      </c>
      <c r="L779" s="8">
        <v>37.409999999999997</v>
      </c>
      <c r="M779" s="8">
        <v>2.76</v>
      </c>
      <c r="N779" s="8">
        <v>0.42</v>
      </c>
      <c r="R779" s="8">
        <v>97.168999999999983</v>
      </c>
      <c r="S779" s="8">
        <f t="shared" si="124"/>
        <v>89.017234164228881</v>
      </c>
      <c r="T779" s="8">
        <f t="shared" si="125"/>
        <v>0.91800591133004927</v>
      </c>
      <c r="U779" s="12"/>
      <c r="V779" s="12"/>
      <c r="W779" s="12"/>
      <c r="X779" s="12"/>
      <c r="Y779" s="12"/>
      <c r="Z779" s="12"/>
      <c r="AA779" s="12"/>
      <c r="AB779" s="12"/>
      <c r="AC779" s="12"/>
      <c r="AD779" s="12"/>
      <c r="AE779" s="12">
        <v>98</v>
      </c>
      <c r="AF779" s="12">
        <v>2425</v>
      </c>
      <c r="AG779" s="12">
        <v>103</v>
      </c>
      <c r="AH779" s="12">
        <v>2215</v>
      </c>
      <c r="AI779" s="12"/>
      <c r="AJ779" s="12"/>
      <c r="AK779" s="12"/>
      <c r="AL779" s="12"/>
      <c r="AM779" s="12"/>
      <c r="AN779" s="12"/>
      <c r="AO779" s="12"/>
      <c r="AP779" s="12"/>
      <c r="AQ779" s="12">
        <v>103</v>
      </c>
      <c r="AR779" s="12"/>
      <c r="AS779" s="12">
        <v>36</v>
      </c>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row>
    <row r="780" spans="1:100">
      <c r="B780" s="7" t="s">
        <v>1412</v>
      </c>
      <c r="D780" s="7" t="s">
        <v>1416</v>
      </c>
      <c r="E780" s="8">
        <v>43.07</v>
      </c>
      <c r="F780" s="8">
        <v>0.15</v>
      </c>
      <c r="G780" s="8">
        <v>3.49</v>
      </c>
      <c r="J780" s="8">
        <v>8.5289999999999999</v>
      </c>
      <c r="L780" s="8">
        <v>39.26</v>
      </c>
      <c r="M780" s="8">
        <v>2.64</v>
      </c>
      <c r="N780" s="8">
        <v>0.39</v>
      </c>
      <c r="R780" s="8">
        <v>97.528999999999968</v>
      </c>
      <c r="S780" s="8">
        <f t="shared" si="124"/>
        <v>89.138464154947542</v>
      </c>
      <c r="T780" s="8">
        <f t="shared" si="125"/>
        <v>1.021506017191977</v>
      </c>
      <c r="U780" s="12"/>
      <c r="V780" s="12"/>
      <c r="W780" s="12"/>
      <c r="X780" s="12"/>
      <c r="Y780" s="12"/>
      <c r="Z780" s="12"/>
      <c r="AA780" s="12"/>
      <c r="AB780" s="12"/>
      <c r="AC780" s="12"/>
      <c r="AD780" s="12"/>
      <c r="AE780" s="12">
        <v>92</v>
      </c>
      <c r="AF780" s="12">
        <v>1710</v>
      </c>
      <c r="AG780" s="12">
        <v>110</v>
      </c>
      <c r="AH780" s="12">
        <v>2365</v>
      </c>
      <c r="AI780" s="12"/>
      <c r="AJ780" s="12"/>
      <c r="AK780" s="12"/>
      <c r="AL780" s="12"/>
      <c r="AM780" s="12"/>
      <c r="AN780" s="12"/>
      <c r="AO780" s="12"/>
      <c r="AP780" s="12"/>
      <c r="AQ780" s="12">
        <v>85</v>
      </c>
      <c r="AR780" s="12"/>
      <c r="AS780" s="12">
        <v>35</v>
      </c>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row>
    <row r="781" spans="1:100">
      <c r="B781" s="7" t="s">
        <v>1412</v>
      </c>
      <c r="D781" s="7" t="s">
        <v>1415</v>
      </c>
      <c r="E781" s="8">
        <v>42.65</v>
      </c>
      <c r="F781" s="8">
        <v>0.2</v>
      </c>
      <c r="G781" s="8">
        <v>5.98</v>
      </c>
      <c r="J781" s="8">
        <v>8.1989999999999998</v>
      </c>
      <c r="L781" s="8">
        <v>35.270000000000003</v>
      </c>
      <c r="M781" s="8">
        <v>3.47</v>
      </c>
      <c r="N781" s="8">
        <v>0.47</v>
      </c>
      <c r="R781" s="8">
        <v>96.239000000000004</v>
      </c>
      <c r="S781" s="8">
        <f t="shared" si="124"/>
        <v>88.465291744392147</v>
      </c>
      <c r="T781" s="8">
        <f t="shared" si="125"/>
        <v>0.78359331103678931</v>
      </c>
      <c r="U781" s="12"/>
      <c r="V781" s="12"/>
      <c r="W781" s="12"/>
      <c r="X781" s="12"/>
      <c r="Y781" s="12"/>
      <c r="Z781" s="12"/>
      <c r="AA781" s="12"/>
      <c r="AB781" s="12"/>
      <c r="AC781" s="12"/>
      <c r="AD781" s="12"/>
      <c r="AE781" s="12">
        <v>114</v>
      </c>
      <c r="AF781" s="12">
        <v>4050</v>
      </c>
      <c r="AG781" s="12">
        <v>103</v>
      </c>
      <c r="AH781" s="12">
        <v>2240</v>
      </c>
      <c r="AI781" s="12"/>
      <c r="AJ781" s="12"/>
      <c r="AK781" s="12"/>
      <c r="AL781" s="12"/>
      <c r="AM781" s="12"/>
      <c r="AN781" s="12"/>
      <c r="AO781" s="12"/>
      <c r="AP781" s="12"/>
      <c r="AQ781" s="12">
        <v>96</v>
      </c>
      <c r="AR781" s="12"/>
      <c r="AS781" s="12">
        <v>39</v>
      </c>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row>
    <row r="782" spans="1:100">
      <c r="B782" s="7" t="s">
        <v>1412</v>
      </c>
      <c r="D782" s="7" t="s">
        <v>1414</v>
      </c>
      <c r="E782" s="8">
        <v>43.3</v>
      </c>
      <c r="F782" s="8">
        <v>0.23</v>
      </c>
      <c r="G782" s="8">
        <v>4.26</v>
      </c>
      <c r="J782" s="8">
        <v>7.7639999999999993</v>
      </c>
      <c r="L782" s="8">
        <v>35.520000000000003</v>
      </c>
      <c r="M782" s="8">
        <v>4.92</v>
      </c>
      <c r="N782" s="8">
        <v>0.56999999999999995</v>
      </c>
      <c r="R782" s="8">
        <v>96.563999999999965</v>
      </c>
      <c r="S782" s="8">
        <f t="shared" si="124"/>
        <v>89.078915569040603</v>
      </c>
      <c r="T782" s="8">
        <f t="shared" si="125"/>
        <v>1.5596169014084509</v>
      </c>
      <c r="U782" s="12"/>
      <c r="V782" s="12"/>
      <c r="W782" s="12"/>
      <c r="X782" s="12"/>
      <c r="Y782" s="12"/>
      <c r="Z782" s="12"/>
      <c r="AA782" s="12"/>
      <c r="AB782" s="12"/>
      <c r="AC782" s="12"/>
      <c r="AD782" s="12"/>
      <c r="AE782" s="12">
        <v>116</v>
      </c>
      <c r="AF782" s="12">
        <v>2570</v>
      </c>
      <c r="AG782" s="12">
        <v>97</v>
      </c>
      <c r="AH782" s="12">
        <v>2290</v>
      </c>
      <c r="AI782" s="12"/>
      <c r="AJ782" s="12"/>
      <c r="AK782" s="12"/>
      <c r="AL782" s="12"/>
      <c r="AM782" s="12"/>
      <c r="AN782" s="12"/>
      <c r="AO782" s="12"/>
      <c r="AP782" s="12"/>
      <c r="AQ782" s="12">
        <v>108</v>
      </c>
      <c r="AR782" s="12"/>
      <c r="AS782" s="12">
        <v>37</v>
      </c>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row>
    <row r="783" spans="1:100">
      <c r="B783" s="7" t="s">
        <v>1412</v>
      </c>
      <c r="D783" s="7" t="s">
        <v>1413</v>
      </c>
      <c r="E783" s="8">
        <v>43.42</v>
      </c>
      <c r="F783" s="8">
        <v>0.25</v>
      </c>
      <c r="G783" s="8">
        <v>3.29</v>
      </c>
      <c r="J783" s="8">
        <v>8.5510000000000002</v>
      </c>
      <c r="L783" s="8">
        <v>36.6</v>
      </c>
      <c r="M783" s="8">
        <v>3.41</v>
      </c>
      <c r="N783" s="8">
        <v>0.52</v>
      </c>
      <c r="R783" s="8">
        <v>96.041000000000025</v>
      </c>
      <c r="S783" s="8">
        <f t="shared" si="124"/>
        <v>88.413962030185573</v>
      </c>
      <c r="T783" s="8">
        <f t="shared" si="125"/>
        <v>1.3996547112462006</v>
      </c>
      <c r="U783" s="12"/>
      <c r="V783" s="12"/>
      <c r="W783" s="12"/>
      <c r="X783" s="12"/>
      <c r="Y783" s="12"/>
      <c r="Z783" s="12"/>
      <c r="AA783" s="12"/>
      <c r="AB783" s="12"/>
      <c r="AC783" s="12"/>
      <c r="AD783" s="12"/>
      <c r="AE783" s="12">
        <v>109</v>
      </c>
      <c r="AF783" s="12">
        <v>1850</v>
      </c>
      <c r="AG783" s="12">
        <v>105</v>
      </c>
      <c r="AH783" s="12">
        <v>2525</v>
      </c>
      <c r="AI783" s="12"/>
      <c r="AJ783" s="12"/>
      <c r="AK783" s="12"/>
      <c r="AL783" s="12"/>
      <c r="AM783" s="12"/>
      <c r="AN783" s="12"/>
      <c r="AO783" s="12"/>
      <c r="AP783" s="12"/>
      <c r="AQ783" s="12">
        <v>120</v>
      </c>
      <c r="AR783" s="12"/>
      <c r="AS783" s="12">
        <v>42</v>
      </c>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row>
    <row r="784" spans="1:100">
      <c r="B784" s="7" t="s">
        <v>1412</v>
      </c>
      <c r="D784" s="7" t="s">
        <v>1411</v>
      </c>
      <c r="E784" s="8">
        <v>43.98</v>
      </c>
      <c r="F784" s="8">
        <v>0.2</v>
      </c>
      <c r="G784" s="8">
        <v>4.0999999999999996</v>
      </c>
      <c r="J784" s="8">
        <v>7.9169999999999998</v>
      </c>
      <c r="L784" s="8">
        <v>36.1</v>
      </c>
      <c r="M784" s="8">
        <v>4.05</v>
      </c>
      <c r="N784" s="8">
        <v>0.48</v>
      </c>
      <c r="R784" s="8">
        <v>96.826999999999998</v>
      </c>
      <c r="S784" s="8">
        <f t="shared" si="124"/>
        <v>89.0465975114803</v>
      </c>
      <c r="T784" s="8">
        <f t="shared" si="125"/>
        <v>1.3339317073170733</v>
      </c>
      <c r="U784" s="12"/>
      <c r="V784" s="12"/>
      <c r="W784" s="12"/>
      <c r="X784" s="12"/>
      <c r="Y784" s="12"/>
      <c r="Z784" s="12"/>
      <c r="AA784" s="12"/>
      <c r="AB784" s="12"/>
      <c r="AC784" s="12"/>
      <c r="AD784" s="12"/>
      <c r="AE784" s="12">
        <v>116</v>
      </c>
      <c r="AF784" s="12">
        <v>2405</v>
      </c>
      <c r="AG784" s="12">
        <v>96</v>
      </c>
      <c r="AH784" s="12">
        <v>2025</v>
      </c>
      <c r="AI784" s="12"/>
      <c r="AJ784" s="12"/>
      <c r="AK784" s="12"/>
      <c r="AL784" s="12"/>
      <c r="AM784" s="12"/>
      <c r="AN784" s="12"/>
      <c r="AO784" s="12"/>
      <c r="AP784" s="12"/>
      <c r="AQ784" s="12">
        <v>94</v>
      </c>
      <c r="AR784" s="12"/>
      <c r="AS784" s="12">
        <v>35</v>
      </c>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row>
    <row r="785" spans="1:100">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row>
    <row r="786" spans="1:100">
      <c r="A786" s="7" t="s">
        <v>1410</v>
      </c>
      <c r="B786" s="7" t="s">
        <v>1403</v>
      </c>
      <c r="C786" s="7" t="s">
        <v>1407</v>
      </c>
      <c r="D786" s="7" t="s">
        <v>1409</v>
      </c>
      <c r="E786" s="8">
        <v>42.23</v>
      </c>
      <c r="F786" s="8">
        <v>0.16</v>
      </c>
      <c r="G786" s="8">
        <v>3.83</v>
      </c>
      <c r="J786" s="8">
        <v>9.56</v>
      </c>
      <c r="L786" s="8">
        <v>41</v>
      </c>
      <c r="M786" s="8">
        <v>0.87</v>
      </c>
      <c r="R786" s="8">
        <v>97.65</v>
      </c>
      <c r="S786" s="8">
        <f t="shared" ref="S786:S795" si="126">100*(L786/40.3)/((L786/40.3)+(J786/71.85))</f>
        <v>88.434273418113676</v>
      </c>
      <c r="T786" s="8">
        <f t="shared" ref="T786:T795" si="127">1.3504*M786/G786</f>
        <v>0.30674882506527418</v>
      </c>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row>
    <row r="787" spans="1:100">
      <c r="B787" s="7" t="s">
        <v>1403</v>
      </c>
      <c r="C787" s="7" t="s">
        <v>1407</v>
      </c>
      <c r="D787" s="7" t="s">
        <v>1409</v>
      </c>
      <c r="E787" s="8">
        <v>42.25</v>
      </c>
      <c r="F787" s="8">
        <v>0.17</v>
      </c>
      <c r="G787" s="8">
        <v>3.99</v>
      </c>
      <c r="J787" s="8">
        <v>9.33</v>
      </c>
      <c r="L787" s="8">
        <v>40.74</v>
      </c>
      <c r="M787" s="8">
        <v>0.98</v>
      </c>
      <c r="N787" s="8">
        <v>0.01</v>
      </c>
      <c r="R787" s="8">
        <v>97.47</v>
      </c>
      <c r="S787" s="8">
        <f t="shared" si="126"/>
        <v>88.617018571262491</v>
      </c>
      <c r="T787" s="8">
        <f t="shared" si="127"/>
        <v>0.33167719298245613</v>
      </c>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row>
    <row r="788" spans="1:100">
      <c r="B788" s="7" t="s">
        <v>1403</v>
      </c>
      <c r="C788" s="7" t="s">
        <v>1407</v>
      </c>
      <c r="D788" s="7" t="s">
        <v>1408</v>
      </c>
      <c r="E788" s="8">
        <v>44.92</v>
      </c>
      <c r="F788" s="8">
        <v>0.13</v>
      </c>
      <c r="G788" s="8">
        <v>2.97</v>
      </c>
      <c r="J788" s="8">
        <v>9.24</v>
      </c>
      <c r="L788" s="8">
        <v>40.01</v>
      </c>
      <c r="M788" s="8">
        <v>0.69</v>
      </c>
      <c r="N788" s="8">
        <v>0.04</v>
      </c>
      <c r="R788" s="8">
        <v>98</v>
      </c>
      <c r="S788" s="8">
        <f t="shared" si="126"/>
        <v>88.532133613153064</v>
      </c>
      <c r="T788" s="8">
        <f t="shared" si="127"/>
        <v>0.31372929292929291</v>
      </c>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row>
    <row r="789" spans="1:100">
      <c r="B789" s="7" t="s">
        <v>1403</v>
      </c>
      <c r="C789" s="7" t="s">
        <v>1407</v>
      </c>
      <c r="D789" s="7" t="s">
        <v>1406</v>
      </c>
      <c r="E789" s="8">
        <v>47.34</v>
      </c>
      <c r="F789" s="8">
        <v>0.23</v>
      </c>
      <c r="G789" s="8">
        <v>3.27</v>
      </c>
      <c r="J789" s="8">
        <v>8.73</v>
      </c>
      <c r="L789" s="8">
        <v>39.06</v>
      </c>
      <c r="M789" s="8">
        <v>0.81</v>
      </c>
      <c r="N789" s="8">
        <v>0.05</v>
      </c>
      <c r="R789" s="8">
        <v>99.49</v>
      </c>
      <c r="S789" s="8">
        <f t="shared" si="126"/>
        <v>88.860424028268554</v>
      </c>
      <c r="T789" s="8">
        <f t="shared" si="127"/>
        <v>0.33450275229357801</v>
      </c>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row>
    <row r="790" spans="1:100">
      <c r="B790" s="7" t="s">
        <v>1403</v>
      </c>
      <c r="C790" s="7" t="s">
        <v>1402</v>
      </c>
      <c r="D790" s="7" t="s">
        <v>1405</v>
      </c>
      <c r="E790" s="8">
        <v>44.04</v>
      </c>
      <c r="F790" s="8">
        <v>0.08</v>
      </c>
      <c r="G790" s="8">
        <v>2.77</v>
      </c>
      <c r="J790" s="8">
        <v>7.96</v>
      </c>
      <c r="L790" s="8">
        <v>41.27</v>
      </c>
      <c r="M790" s="8">
        <v>1.81</v>
      </c>
      <c r="N790" s="8">
        <v>0.11</v>
      </c>
      <c r="R790" s="8">
        <v>98.04</v>
      </c>
      <c r="S790" s="8">
        <f t="shared" si="126"/>
        <v>90.237847255242841</v>
      </c>
      <c r="T790" s="8">
        <f t="shared" si="127"/>
        <v>0.88239133574007222</v>
      </c>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row>
    <row r="791" spans="1:100">
      <c r="B791" s="7" t="s">
        <v>1403</v>
      </c>
      <c r="C791" s="7" t="s">
        <v>1402</v>
      </c>
      <c r="E791" s="8">
        <v>45.6</v>
      </c>
      <c r="F791" s="8">
        <v>0.12</v>
      </c>
      <c r="G791" s="8">
        <v>3.9</v>
      </c>
      <c r="J791" s="8">
        <v>8.1999999999999993</v>
      </c>
      <c r="L791" s="8">
        <v>37.9</v>
      </c>
      <c r="M791" s="8">
        <v>3</v>
      </c>
      <c r="N791" s="8">
        <v>0.25</v>
      </c>
      <c r="R791" s="8">
        <v>98.97</v>
      </c>
      <c r="S791" s="8">
        <f t="shared" si="126"/>
        <v>89.177930786045863</v>
      </c>
      <c r="T791" s="8">
        <f t="shared" si="127"/>
        <v>1.0387692307692307</v>
      </c>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row>
    <row r="792" spans="1:100">
      <c r="B792" s="7" t="s">
        <v>1403</v>
      </c>
      <c r="C792" s="7" t="s">
        <v>1402</v>
      </c>
      <c r="E792" s="8">
        <v>44.2</v>
      </c>
      <c r="F792" s="8">
        <v>0.09</v>
      </c>
      <c r="G792" s="8">
        <v>1.5</v>
      </c>
      <c r="J792" s="8">
        <v>8.02</v>
      </c>
      <c r="L792" s="8">
        <v>42.12</v>
      </c>
      <c r="M792" s="8">
        <v>2.57</v>
      </c>
      <c r="N792" s="8">
        <v>0.21</v>
      </c>
      <c r="R792" s="8">
        <v>98.71</v>
      </c>
      <c r="S792" s="8">
        <f t="shared" si="126"/>
        <v>90.350700158350676</v>
      </c>
      <c r="T792" s="8">
        <f t="shared" si="127"/>
        <v>2.3136853333333334</v>
      </c>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row>
    <row r="793" spans="1:100">
      <c r="B793" s="7" t="s">
        <v>1403</v>
      </c>
      <c r="C793" s="7" t="s">
        <v>1402</v>
      </c>
      <c r="D793" s="7" t="s">
        <v>1404</v>
      </c>
      <c r="E793" s="8">
        <v>44.81</v>
      </c>
      <c r="F793" s="8">
        <v>0.11</v>
      </c>
      <c r="G793" s="8">
        <v>3.37</v>
      </c>
      <c r="J793" s="8">
        <v>7.6</v>
      </c>
      <c r="L793" s="8">
        <v>39.39</v>
      </c>
      <c r="M793" s="8">
        <v>2.2799999999999998</v>
      </c>
      <c r="N793" s="8">
        <v>0.15</v>
      </c>
      <c r="R793" s="8">
        <v>97.71</v>
      </c>
      <c r="S793" s="8">
        <f t="shared" si="126"/>
        <v>90.234824291081821</v>
      </c>
      <c r="T793" s="8">
        <f t="shared" si="127"/>
        <v>0.91362373887240345</v>
      </c>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row>
    <row r="794" spans="1:100">
      <c r="B794" s="7" t="s">
        <v>1403</v>
      </c>
      <c r="C794" s="7" t="s">
        <v>1402</v>
      </c>
      <c r="E794" s="8">
        <v>44.8</v>
      </c>
      <c r="F794" s="8">
        <v>0.16</v>
      </c>
      <c r="G794" s="8">
        <v>3.9</v>
      </c>
      <c r="J794" s="8">
        <v>8.1</v>
      </c>
      <c r="L794" s="8">
        <v>37.299999999999997</v>
      </c>
      <c r="M794" s="8">
        <v>3</v>
      </c>
      <c r="N794" s="8">
        <v>0.26</v>
      </c>
      <c r="R794" s="8">
        <v>97.52</v>
      </c>
      <c r="S794" s="8">
        <f t="shared" si="126"/>
        <v>89.142289788403886</v>
      </c>
      <c r="T794" s="8">
        <f t="shared" si="127"/>
        <v>1.0387692307692307</v>
      </c>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row>
    <row r="795" spans="1:100">
      <c r="B795" s="7" t="s">
        <v>1403</v>
      </c>
      <c r="C795" s="7" t="s">
        <v>1402</v>
      </c>
      <c r="E795" s="8">
        <v>45.65</v>
      </c>
      <c r="F795" s="8">
        <v>0.13</v>
      </c>
      <c r="G795" s="8">
        <v>3.48</v>
      </c>
      <c r="J795" s="8">
        <v>7.59</v>
      </c>
      <c r="L795" s="8">
        <v>39.229999999999997</v>
      </c>
      <c r="M795" s="8">
        <v>2.65</v>
      </c>
      <c r="N795" s="8">
        <v>0.19</v>
      </c>
      <c r="R795" s="8">
        <v>98.92</v>
      </c>
      <c r="S795" s="8">
        <f t="shared" si="126"/>
        <v>90.210534148490069</v>
      </c>
      <c r="T795" s="8">
        <f t="shared" si="127"/>
        <v>1.0283218390804598</v>
      </c>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row>
  </sheetData>
  <conditionalFormatting sqref="R1:R2 R796:R65536">
    <cfRule type="cellIs" dxfId="0" priority="1" stopIfTrue="1" operator="lessThan">
      <formula>85</formula>
    </cfRule>
  </conditionalFormatting>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22"/>
  <sheetViews>
    <sheetView topLeftCell="BI1" workbookViewId="0">
      <selection activeCell="V6" sqref="V6"/>
    </sheetView>
  </sheetViews>
  <sheetFormatPr defaultColWidth="10.7109375" defaultRowHeight="15"/>
  <cols>
    <col min="1" max="1" width="16.7109375" style="38" customWidth="1"/>
    <col min="2" max="2" width="14.7109375" style="38" customWidth="1"/>
    <col min="3" max="3" width="9.7109375" style="38" customWidth="1"/>
    <col min="4" max="15" width="8.7109375" style="39" customWidth="1"/>
    <col min="16" max="17" width="8.7109375" style="40" customWidth="1"/>
    <col min="18" max="20" width="8.7109375" style="39" customWidth="1"/>
    <col min="21" max="85" width="8.7109375" customWidth="1"/>
    <col min="251" max="251" width="16.7109375" customWidth="1"/>
    <col min="252" max="252" width="14.7109375" customWidth="1"/>
    <col min="253" max="253" width="9.7109375" customWidth="1"/>
    <col min="254" max="341" width="8.7109375" customWidth="1"/>
    <col min="507" max="507" width="16.7109375" customWidth="1"/>
    <col min="508" max="508" width="14.7109375" customWidth="1"/>
    <col min="509" max="509" width="9.7109375" customWidth="1"/>
    <col min="510" max="597" width="8.7109375" customWidth="1"/>
    <col min="763" max="763" width="16.7109375" customWidth="1"/>
    <col min="764" max="764" width="14.7109375" customWidth="1"/>
    <col min="765" max="765" width="9.7109375" customWidth="1"/>
    <col min="766" max="853" width="8.7109375" customWidth="1"/>
    <col min="1019" max="1019" width="16.7109375" customWidth="1"/>
    <col min="1020" max="1020" width="14.7109375" customWidth="1"/>
    <col min="1021" max="1021" width="9.7109375" customWidth="1"/>
    <col min="1022" max="1109" width="8.7109375" customWidth="1"/>
    <col min="1275" max="1275" width="16.7109375" customWidth="1"/>
    <col min="1276" max="1276" width="14.7109375" customWidth="1"/>
    <col min="1277" max="1277" width="9.7109375" customWidth="1"/>
    <col min="1278" max="1365" width="8.7109375" customWidth="1"/>
    <col min="1531" max="1531" width="16.7109375" customWidth="1"/>
    <col min="1532" max="1532" width="14.7109375" customWidth="1"/>
    <col min="1533" max="1533" width="9.7109375" customWidth="1"/>
    <col min="1534" max="1621" width="8.7109375" customWidth="1"/>
    <col min="1787" max="1787" width="16.7109375" customWidth="1"/>
    <col min="1788" max="1788" width="14.7109375" customWidth="1"/>
    <col min="1789" max="1789" width="9.7109375" customWidth="1"/>
    <col min="1790" max="1877" width="8.7109375" customWidth="1"/>
    <col min="2043" max="2043" width="16.7109375" customWidth="1"/>
    <col min="2044" max="2044" width="14.7109375" customWidth="1"/>
    <col min="2045" max="2045" width="9.7109375" customWidth="1"/>
    <col min="2046" max="2133" width="8.7109375" customWidth="1"/>
    <col min="2299" max="2299" width="16.7109375" customWidth="1"/>
    <col min="2300" max="2300" width="14.7109375" customWidth="1"/>
    <col min="2301" max="2301" width="9.7109375" customWidth="1"/>
    <col min="2302" max="2389" width="8.7109375" customWidth="1"/>
    <col min="2555" max="2555" width="16.7109375" customWidth="1"/>
    <col min="2556" max="2556" width="14.7109375" customWidth="1"/>
    <col min="2557" max="2557" width="9.7109375" customWidth="1"/>
    <col min="2558" max="2645" width="8.7109375" customWidth="1"/>
    <col min="2811" max="2811" width="16.7109375" customWidth="1"/>
    <col min="2812" max="2812" width="14.7109375" customWidth="1"/>
    <col min="2813" max="2813" width="9.7109375" customWidth="1"/>
    <col min="2814" max="2901" width="8.7109375" customWidth="1"/>
    <col min="3067" max="3067" width="16.7109375" customWidth="1"/>
    <col min="3068" max="3068" width="14.7109375" customWidth="1"/>
    <col min="3069" max="3069" width="9.7109375" customWidth="1"/>
    <col min="3070" max="3157" width="8.7109375" customWidth="1"/>
    <col min="3323" max="3323" width="16.7109375" customWidth="1"/>
    <col min="3324" max="3324" width="14.7109375" customWidth="1"/>
    <col min="3325" max="3325" width="9.7109375" customWidth="1"/>
    <col min="3326" max="3413" width="8.7109375" customWidth="1"/>
    <col min="3579" max="3579" width="16.7109375" customWidth="1"/>
    <col min="3580" max="3580" width="14.7109375" customWidth="1"/>
    <col min="3581" max="3581" width="9.7109375" customWidth="1"/>
    <col min="3582" max="3669" width="8.7109375" customWidth="1"/>
    <col min="3835" max="3835" width="16.7109375" customWidth="1"/>
    <col min="3836" max="3836" width="14.7109375" customWidth="1"/>
    <col min="3837" max="3837" width="9.7109375" customWidth="1"/>
    <col min="3838" max="3925" width="8.7109375" customWidth="1"/>
    <col min="4091" max="4091" width="16.7109375" customWidth="1"/>
    <col min="4092" max="4092" width="14.7109375" customWidth="1"/>
    <col min="4093" max="4093" width="9.7109375" customWidth="1"/>
    <col min="4094" max="4181" width="8.7109375" customWidth="1"/>
    <col min="4347" max="4347" width="16.7109375" customWidth="1"/>
    <col min="4348" max="4348" width="14.7109375" customWidth="1"/>
    <col min="4349" max="4349" width="9.7109375" customWidth="1"/>
    <col min="4350" max="4437" width="8.7109375" customWidth="1"/>
    <col min="4603" max="4603" width="16.7109375" customWidth="1"/>
    <col min="4604" max="4604" width="14.7109375" customWidth="1"/>
    <col min="4605" max="4605" width="9.7109375" customWidth="1"/>
    <col min="4606" max="4693" width="8.7109375" customWidth="1"/>
    <col min="4859" max="4859" width="16.7109375" customWidth="1"/>
    <col min="4860" max="4860" width="14.7109375" customWidth="1"/>
    <col min="4861" max="4861" width="9.7109375" customWidth="1"/>
    <col min="4862" max="4949" width="8.7109375" customWidth="1"/>
    <col min="5115" max="5115" width="16.7109375" customWidth="1"/>
    <col min="5116" max="5116" width="14.7109375" customWidth="1"/>
    <col min="5117" max="5117" width="9.7109375" customWidth="1"/>
    <col min="5118" max="5205" width="8.7109375" customWidth="1"/>
    <col min="5371" max="5371" width="16.7109375" customWidth="1"/>
    <col min="5372" max="5372" width="14.7109375" customWidth="1"/>
    <col min="5373" max="5373" width="9.7109375" customWidth="1"/>
    <col min="5374" max="5461" width="8.7109375" customWidth="1"/>
    <col min="5627" max="5627" width="16.7109375" customWidth="1"/>
    <col min="5628" max="5628" width="14.7109375" customWidth="1"/>
    <col min="5629" max="5629" width="9.7109375" customWidth="1"/>
    <col min="5630" max="5717" width="8.7109375" customWidth="1"/>
    <col min="5883" max="5883" width="16.7109375" customWidth="1"/>
    <col min="5884" max="5884" width="14.7109375" customWidth="1"/>
    <col min="5885" max="5885" width="9.7109375" customWidth="1"/>
    <col min="5886" max="5973" width="8.7109375" customWidth="1"/>
    <col min="6139" max="6139" width="16.7109375" customWidth="1"/>
    <col min="6140" max="6140" width="14.7109375" customWidth="1"/>
    <col min="6141" max="6141" width="9.7109375" customWidth="1"/>
    <col min="6142" max="6229" width="8.7109375" customWidth="1"/>
    <col min="6395" max="6395" width="16.7109375" customWidth="1"/>
    <col min="6396" max="6396" width="14.7109375" customWidth="1"/>
    <col min="6397" max="6397" width="9.7109375" customWidth="1"/>
    <col min="6398" max="6485" width="8.7109375" customWidth="1"/>
    <col min="6651" max="6651" width="16.7109375" customWidth="1"/>
    <col min="6652" max="6652" width="14.7109375" customWidth="1"/>
    <col min="6653" max="6653" width="9.7109375" customWidth="1"/>
    <col min="6654" max="6741" width="8.7109375" customWidth="1"/>
    <col min="6907" max="6907" width="16.7109375" customWidth="1"/>
    <col min="6908" max="6908" width="14.7109375" customWidth="1"/>
    <col min="6909" max="6909" width="9.7109375" customWidth="1"/>
    <col min="6910" max="6997" width="8.7109375" customWidth="1"/>
    <col min="7163" max="7163" width="16.7109375" customWidth="1"/>
    <col min="7164" max="7164" width="14.7109375" customWidth="1"/>
    <col min="7165" max="7165" width="9.7109375" customWidth="1"/>
    <col min="7166" max="7253" width="8.7109375" customWidth="1"/>
    <col min="7419" max="7419" width="16.7109375" customWidth="1"/>
    <col min="7420" max="7420" width="14.7109375" customWidth="1"/>
    <col min="7421" max="7421" width="9.7109375" customWidth="1"/>
    <col min="7422" max="7509" width="8.7109375" customWidth="1"/>
    <col min="7675" max="7675" width="16.7109375" customWidth="1"/>
    <col min="7676" max="7676" width="14.7109375" customWidth="1"/>
    <col min="7677" max="7677" width="9.7109375" customWidth="1"/>
    <col min="7678" max="7765" width="8.7109375" customWidth="1"/>
    <col min="7931" max="7931" width="16.7109375" customWidth="1"/>
    <col min="7932" max="7932" width="14.7109375" customWidth="1"/>
    <col min="7933" max="7933" width="9.7109375" customWidth="1"/>
    <col min="7934" max="8021" width="8.7109375" customWidth="1"/>
    <col min="8187" max="8187" width="16.7109375" customWidth="1"/>
    <col min="8188" max="8188" width="14.7109375" customWidth="1"/>
    <col min="8189" max="8189" width="9.7109375" customWidth="1"/>
    <col min="8190" max="8277" width="8.7109375" customWidth="1"/>
    <col min="8443" max="8443" width="16.7109375" customWidth="1"/>
    <col min="8444" max="8444" width="14.7109375" customWidth="1"/>
    <col min="8445" max="8445" width="9.7109375" customWidth="1"/>
    <col min="8446" max="8533" width="8.7109375" customWidth="1"/>
    <col min="8699" max="8699" width="16.7109375" customWidth="1"/>
    <col min="8700" max="8700" width="14.7109375" customWidth="1"/>
    <col min="8701" max="8701" width="9.7109375" customWidth="1"/>
    <col min="8702" max="8789" width="8.7109375" customWidth="1"/>
    <col min="8955" max="8955" width="16.7109375" customWidth="1"/>
    <col min="8956" max="8956" width="14.7109375" customWidth="1"/>
    <col min="8957" max="8957" width="9.7109375" customWidth="1"/>
    <col min="8958" max="9045" width="8.7109375" customWidth="1"/>
    <col min="9211" max="9211" width="16.7109375" customWidth="1"/>
    <col min="9212" max="9212" width="14.7109375" customWidth="1"/>
    <col min="9213" max="9213" width="9.7109375" customWidth="1"/>
    <col min="9214" max="9301" width="8.7109375" customWidth="1"/>
    <col min="9467" max="9467" width="16.7109375" customWidth="1"/>
    <col min="9468" max="9468" width="14.7109375" customWidth="1"/>
    <col min="9469" max="9469" width="9.7109375" customWidth="1"/>
    <col min="9470" max="9557" width="8.7109375" customWidth="1"/>
    <col min="9723" max="9723" width="16.7109375" customWidth="1"/>
    <col min="9724" max="9724" width="14.7109375" customWidth="1"/>
    <col min="9725" max="9725" width="9.7109375" customWidth="1"/>
    <col min="9726" max="9813" width="8.7109375" customWidth="1"/>
    <col min="9979" max="9979" width="16.7109375" customWidth="1"/>
    <col min="9980" max="9980" width="14.7109375" customWidth="1"/>
    <col min="9981" max="9981" width="9.7109375" customWidth="1"/>
    <col min="9982" max="10069" width="8.7109375" customWidth="1"/>
    <col min="10235" max="10235" width="16.7109375" customWidth="1"/>
    <col min="10236" max="10236" width="14.7109375" customWidth="1"/>
    <col min="10237" max="10237" width="9.7109375" customWidth="1"/>
    <col min="10238" max="10325" width="8.7109375" customWidth="1"/>
    <col min="10491" max="10491" width="16.7109375" customWidth="1"/>
    <col min="10492" max="10492" width="14.7109375" customWidth="1"/>
    <col min="10493" max="10493" width="9.7109375" customWidth="1"/>
    <col min="10494" max="10581" width="8.7109375" customWidth="1"/>
    <col min="10747" max="10747" width="16.7109375" customWidth="1"/>
    <col min="10748" max="10748" width="14.7109375" customWidth="1"/>
    <col min="10749" max="10749" width="9.7109375" customWidth="1"/>
    <col min="10750" max="10837" width="8.7109375" customWidth="1"/>
    <col min="11003" max="11003" width="16.7109375" customWidth="1"/>
    <col min="11004" max="11004" width="14.7109375" customWidth="1"/>
    <col min="11005" max="11005" width="9.7109375" customWidth="1"/>
    <col min="11006" max="11093" width="8.7109375" customWidth="1"/>
    <col min="11259" max="11259" width="16.7109375" customWidth="1"/>
    <col min="11260" max="11260" width="14.7109375" customWidth="1"/>
    <col min="11261" max="11261" width="9.7109375" customWidth="1"/>
    <col min="11262" max="11349" width="8.7109375" customWidth="1"/>
    <col min="11515" max="11515" width="16.7109375" customWidth="1"/>
    <col min="11516" max="11516" width="14.7109375" customWidth="1"/>
    <col min="11517" max="11517" width="9.7109375" customWidth="1"/>
    <col min="11518" max="11605" width="8.7109375" customWidth="1"/>
    <col min="11771" max="11771" width="16.7109375" customWidth="1"/>
    <col min="11772" max="11772" width="14.7109375" customWidth="1"/>
    <col min="11773" max="11773" width="9.7109375" customWidth="1"/>
    <col min="11774" max="11861" width="8.7109375" customWidth="1"/>
    <col min="12027" max="12027" width="16.7109375" customWidth="1"/>
    <col min="12028" max="12028" width="14.7109375" customWidth="1"/>
    <col min="12029" max="12029" width="9.7109375" customWidth="1"/>
    <col min="12030" max="12117" width="8.7109375" customWidth="1"/>
    <col min="12283" max="12283" width="16.7109375" customWidth="1"/>
    <col min="12284" max="12284" width="14.7109375" customWidth="1"/>
    <col min="12285" max="12285" width="9.7109375" customWidth="1"/>
    <col min="12286" max="12373" width="8.7109375" customWidth="1"/>
    <col min="12539" max="12539" width="16.7109375" customWidth="1"/>
    <col min="12540" max="12540" width="14.7109375" customWidth="1"/>
    <col min="12541" max="12541" width="9.7109375" customWidth="1"/>
    <col min="12542" max="12629" width="8.7109375" customWidth="1"/>
    <col min="12795" max="12795" width="16.7109375" customWidth="1"/>
    <col min="12796" max="12796" width="14.7109375" customWidth="1"/>
    <col min="12797" max="12797" width="9.7109375" customWidth="1"/>
    <col min="12798" max="12885" width="8.7109375" customWidth="1"/>
    <col min="13051" max="13051" width="16.7109375" customWidth="1"/>
    <col min="13052" max="13052" width="14.7109375" customWidth="1"/>
    <col min="13053" max="13053" width="9.7109375" customWidth="1"/>
    <col min="13054" max="13141" width="8.7109375" customWidth="1"/>
    <col min="13307" max="13307" width="16.7109375" customWidth="1"/>
    <col min="13308" max="13308" width="14.7109375" customWidth="1"/>
    <col min="13309" max="13309" width="9.7109375" customWidth="1"/>
    <col min="13310" max="13397" width="8.7109375" customWidth="1"/>
    <col min="13563" max="13563" width="16.7109375" customWidth="1"/>
    <col min="13564" max="13564" width="14.7109375" customWidth="1"/>
    <col min="13565" max="13565" width="9.7109375" customWidth="1"/>
    <col min="13566" max="13653" width="8.7109375" customWidth="1"/>
    <col min="13819" max="13819" width="16.7109375" customWidth="1"/>
    <col min="13820" max="13820" width="14.7109375" customWidth="1"/>
    <col min="13821" max="13821" width="9.7109375" customWidth="1"/>
    <col min="13822" max="13909" width="8.7109375" customWidth="1"/>
    <col min="14075" max="14075" width="16.7109375" customWidth="1"/>
    <col min="14076" max="14076" width="14.7109375" customWidth="1"/>
    <col min="14077" max="14077" width="9.7109375" customWidth="1"/>
    <col min="14078" max="14165" width="8.7109375" customWidth="1"/>
    <col min="14331" max="14331" width="16.7109375" customWidth="1"/>
    <col min="14332" max="14332" width="14.7109375" customWidth="1"/>
    <col min="14333" max="14333" width="9.7109375" customWidth="1"/>
    <col min="14334" max="14421" width="8.7109375" customWidth="1"/>
    <col min="14587" max="14587" width="16.7109375" customWidth="1"/>
    <col min="14588" max="14588" width="14.7109375" customWidth="1"/>
    <col min="14589" max="14589" width="9.7109375" customWidth="1"/>
    <col min="14590" max="14677" width="8.7109375" customWidth="1"/>
    <col min="14843" max="14843" width="16.7109375" customWidth="1"/>
    <col min="14844" max="14844" width="14.7109375" customWidth="1"/>
    <col min="14845" max="14845" width="9.7109375" customWidth="1"/>
    <col min="14846" max="14933" width="8.7109375" customWidth="1"/>
    <col min="15099" max="15099" width="16.7109375" customWidth="1"/>
    <col min="15100" max="15100" width="14.7109375" customWidth="1"/>
    <col min="15101" max="15101" width="9.7109375" customWidth="1"/>
    <col min="15102" max="15189" width="8.7109375" customWidth="1"/>
    <col min="15355" max="15355" width="16.7109375" customWidth="1"/>
    <col min="15356" max="15356" width="14.7109375" customWidth="1"/>
    <col min="15357" max="15357" width="9.7109375" customWidth="1"/>
    <col min="15358" max="15445" width="8.7109375" customWidth="1"/>
    <col min="15611" max="15611" width="16.7109375" customWidth="1"/>
    <col min="15612" max="15612" width="14.7109375" customWidth="1"/>
    <col min="15613" max="15613" width="9.7109375" customWidth="1"/>
    <col min="15614" max="15701" width="8.7109375" customWidth="1"/>
    <col min="15867" max="15867" width="16.7109375" customWidth="1"/>
    <col min="15868" max="15868" width="14.7109375" customWidth="1"/>
    <col min="15869" max="15869" width="9.7109375" customWidth="1"/>
    <col min="15870" max="15957" width="8.7109375" customWidth="1"/>
    <col min="16123" max="16123" width="16.7109375" customWidth="1"/>
    <col min="16124" max="16124" width="14.7109375" customWidth="1"/>
    <col min="16125" max="16125" width="9.7109375" customWidth="1"/>
    <col min="16126" max="16213" width="8.7109375" customWidth="1"/>
  </cols>
  <sheetData>
    <row r="1" spans="1:85" ht="15.75" customHeight="1">
      <c r="A1" s="38" t="s">
        <v>1401</v>
      </c>
      <c r="B1" s="38" t="s">
        <v>2124</v>
      </c>
      <c r="C1" s="38" t="s">
        <v>2131</v>
      </c>
      <c r="D1" s="39" t="s">
        <v>1398</v>
      </c>
      <c r="E1" s="39" t="s">
        <v>1397</v>
      </c>
      <c r="F1" s="39" t="s">
        <v>1396</v>
      </c>
      <c r="G1" s="39" t="s">
        <v>1395</v>
      </c>
      <c r="H1" s="39" t="s">
        <v>1394</v>
      </c>
      <c r="I1" s="39" t="s">
        <v>2132</v>
      </c>
      <c r="J1" s="39" t="s">
        <v>2121</v>
      </c>
      <c r="K1" s="39" t="s">
        <v>1391</v>
      </c>
      <c r="L1" s="39" t="s">
        <v>2120</v>
      </c>
      <c r="M1" s="39" t="s">
        <v>1389</v>
      </c>
      <c r="N1" s="39" t="s">
        <v>1388</v>
      </c>
      <c r="O1" s="39" t="s">
        <v>1387</v>
      </c>
      <c r="P1" s="40" t="s">
        <v>1386</v>
      </c>
      <c r="Q1" s="40" t="s">
        <v>1385</v>
      </c>
      <c r="R1" s="39" t="s">
        <v>2119</v>
      </c>
      <c r="S1" s="39" t="s">
        <v>1384</v>
      </c>
      <c r="T1" s="39" t="s">
        <v>2118</v>
      </c>
      <c r="U1" t="s">
        <v>1383</v>
      </c>
      <c r="V1" t="s">
        <v>1382</v>
      </c>
      <c r="W1" t="s">
        <v>1381</v>
      </c>
      <c r="X1" t="s">
        <v>1380</v>
      </c>
      <c r="Y1" t="s">
        <v>2116</v>
      </c>
      <c r="Z1" t="s">
        <v>1379</v>
      </c>
      <c r="AA1" t="s">
        <v>1378</v>
      </c>
      <c r="AB1" t="s">
        <v>1377</v>
      </c>
      <c r="AC1" t="s">
        <v>1376</v>
      </c>
      <c r="AD1" t="s">
        <v>1375</v>
      </c>
      <c r="AE1" t="s">
        <v>1374</v>
      </c>
      <c r="AF1" t="s">
        <v>1373</v>
      </c>
      <c r="AG1" t="s">
        <v>1372</v>
      </c>
      <c r="AH1" t="s">
        <v>1371</v>
      </c>
      <c r="AI1" t="s">
        <v>1370</v>
      </c>
      <c r="AJ1" t="s">
        <v>1369</v>
      </c>
      <c r="AK1" t="s">
        <v>1368</v>
      </c>
      <c r="AL1" t="s">
        <v>1367</v>
      </c>
      <c r="AM1" t="s">
        <v>1366</v>
      </c>
      <c r="AN1" t="s">
        <v>1365</v>
      </c>
      <c r="AO1" t="s">
        <v>1364</v>
      </c>
      <c r="AP1" t="s">
        <v>1363</v>
      </c>
      <c r="AQ1" t="s">
        <v>1362</v>
      </c>
      <c r="AR1" t="s">
        <v>1361</v>
      </c>
      <c r="AS1" t="s">
        <v>1360</v>
      </c>
      <c r="AT1" t="s">
        <v>2114</v>
      </c>
      <c r="AU1" t="s">
        <v>2113</v>
      </c>
      <c r="AV1" t="s">
        <v>2112</v>
      </c>
      <c r="AW1" t="s">
        <v>2111</v>
      </c>
      <c r="AX1" t="s">
        <v>2110</v>
      </c>
      <c r="AY1" t="s">
        <v>2109</v>
      </c>
      <c r="AZ1" t="s">
        <v>2108</v>
      </c>
      <c r="BA1" t="s">
        <v>2107</v>
      </c>
      <c r="BB1" t="s">
        <v>2106</v>
      </c>
      <c r="BC1" t="s">
        <v>2105</v>
      </c>
      <c r="BD1" t="s">
        <v>2104</v>
      </c>
      <c r="BE1" t="s">
        <v>2133</v>
      </c>
      <c r="BF1" t="s">
        <v>1347</v>
      </c>
      <c r="BG1" t="s">
        <v>1346</v>
      </c>
      <c r="BH1" t="s">
        <v>1345</v>
      </c>
      <c r="BI1" t="s">
        <v>1344</v>
      </c>
      <c r="BJ1" t="s">
        <v>1343</v>
      </c>
      <c r="BK1" t="s">
        <v>1342</v>
      </c>
      <c r="BL1" t="s">
        <v>1341</v>
      </c>
      <c r="BM1" t="s">
        <v>1340</v>
      </c>
      <c r="BN1" t="s">
        <v>1339</v>
      </c>
      <c r="BO1" t="s">
        <v>1338</v>
      </c>
      <c r="BP1" t="s">
        <v>1337</v>
      </c>
      <c r="BQ1" t="s">
        <v>1336</v>
      </c>
      <c r="BR1" t="s">
        <v>1334</v>
      </c>
      <c r="BS1" t="s">
        <v>1333</v>
      </c>
      <c r="BT1" t="s">
        <v>1332</v>
      </c>
      <c r="BU1" t="s">
        <v>1331</v>
      </c>
      <c r="BV1" t="s">
        <v>2102</v>
      </c>
      <c r="BW1" t="s">
        <v>1329</v>
      </c>
      <c r="BX1" t="s">
        <v>1328</v>
      </c>
      <c r="BY1" t="s">
        <v>1327</v>
      </c>
      <c r="BZ1" t="s">
        <v>1326</v>
      </c>
      <c r="CA1" t="s">
        <v>1325</v>
      </c>
      <c r="CB1" t="s">
        <v>1324</v>
      </c>
      <c r="CC1" t="s">
        <v>1323</v>
      </c>
      <c r="CD1" t="s">
        <v>1322</v>
      </c>
      <c r="CE1" t="s">
        <v>1321</v>
      </c>
      <c r="CF1" t="s">
        <v>1320</v>
      </c>
      <c r="CG1" t="s">
        <v>1319</v>
      </c>
    </row>
    <row r="2" spans="1:85">
      <c r="A2" s="38" t="s">
        <v>2134</v>
      </c>
      <c r="B2" s="38" t="s">
        <v>2135</v>
      </c>
      <c r="C2" s="38">
        <v>116</v>
      </c>
      <c r="D2" s="39">
        <v>38.200000000000003</v>
      </c>
      <c r="E2" s="39">
        <v>0.03</v>
      </c>
      <c r="F2" s="39">
        <v>0.39</v>
      </c>
      <c r="G2" s="39">
        <v>0.39751439999999999</v>
      </c>
      <c r="I2" s="39">
        <v>8.48</v>
      </c>
      <c r="J2" s="39">
        <v>8.48</v>
      </c>
      <c r="K2" s="39">
        <v>0.11600000000000001</v>
      </c>
      <c r="L2" s="39">
        <v>44.33</v>
      </c>
      <c r="M2" s="39">
        <v>0.30924666000000001</v>
      </c>
      <c r="N2" s="39">
        <v>0.2</v>
      </c>
      <c r="O2" s="39">
        <v>0.01</v>
      </c>
      <c r="P2" s="40">
        <v>3.0000000000000001E-3</v>
      </c>
      <c r="Q2" s="40">
        <v>0.03</v>
      </c>
      <c r="S2" s="39">
        <v>92.495761060000007</v>
      </c>
      <c r="T2" s="39">
        <v>90.307796052255597</v>
      </c>
      <c r="AC2">
        <v>4.9000000000000004</v>
      </c>
      <c r="AD2">
        <v>25</v>
      </c>
      <c r="AE2">
        <v>2720</v>
      </c>
      <c r="AF2">
        <v>136</v>
      </c>
      <c r="AG2">
        <v>2430</v>
      </c>
      <c r="AH2">
        <v>17</v>
      </c>
      <c r="AI2">
        <v>72</v>
      </c>
      <c r="BR2">
        <v>0.03</v>
      </c>
      <c r="BS2">
        <v>6.0000000000000001E-3</v>
      </c>
    </row>
    <row r="3" spans="1:85">
      <c r="B3" s="38" t="s">
        <v>2135</v>
      </c>
      <c r="C3" s="38">
        <v>61</v>
      </c>
      <c r="D3" s="39">
        <v>39.799999999999997</v>
      </c>
      <c r="E3" s="39">
        <v>0.03</v>
      </c>
      <c r="F3" s="39">
        <v>0.53</v>
      </c>
      <c r="G3" s="39">
        <v>0.420166875</v>
      </c>
      <c r="I3" s="39">
        <v>8.69</v>
      </c>
      <c r="J3" s="39">
        <v>8.69</v>
      </c>
      <c r="K3" s="39">
        <v>0.125</v>
      </c>
      <c r="L3" s="39">
        <v>46.22</v>
      </c>
      <c r="M3" s="39">
        <v>0.33088119999999999</v>
      </c>
      <c r="N3" s="39">
        <v>0.2</v>
      </c>
      <c r="O3" s="39">
        <v>0.01</v>
      </c>
      <c r="P3" s="40">
        <v>2E-3</v>
      </c>
      <c r="Q3" s="40">
        <v>0.03</v>
      </c>
      <c r="S3" s="39">
        <v>96.388048075</v>
      </c>
      <c r="T3" s="39">
        <v>90.458067888372796</v>
      </c>
      <c r="AC3">
        <v>4.4000000000000004</v>
      </c>
      <c r="AD3">
        <v>23</v>
      </c>
      <c r="AE3">
        <v>2875</v>
      </c>
      <c r="AF3">
        <v>141</v>
      </c>
      <c r="AG3">
        <v>2600</v>
      </c>
      <c r="AH3">
        <v>11</v>
      </c>
      <c r="AI3">
        <v>85</v>
      </c>
      <c r="BL3">
        <v>2E-3</v>
      </c>
      <c r="BR3">
        <v>3.4000000000000002E-2</v>
      </c>
      <c r="BS3">
        <v>7.0000000000000001E-3</v>
      </c>
    </row>
    <row r="4" spans="1:85">
      <c r="B4" s="38" t="s">
        <v>2135</v>
      </c>
      <c r="C4" s="38">
        <v>73</v>
      </c>
      <c r="D4" s="39">
        <v>40</v>
      </c>
      <c r="E4" s="39">
        <v>0.04</v>
      </c>
      <c r="F4" s="39">
        <v>0.84</v>
      </c>
      <c r="G4" s="39">
        <v>0.409936725</v>
      </c>
      <c r="I4" s="39">
        <v>9.0500000000000007</v>
      </c>
      <c r="J4" s="39">
        <v>9.0500000000000007</v>
      </c>
      <c r="K4" s="39">
        <v>0.123</v>
      </c>
      <c r="L4" s="39">
        <v>45.44</v>
      </c>
      <c r="M4" s="39">
        <v>0.32897227000000001</v>
      </c>
      <c r="N4" s="39">
        <v>0.25</v>
      </c>
      <c r="O4" s="39">
        <v>0.02</v>
      </c>
      <c r="P4" s="40">
        <v>2E-3</v>
      </c>
      <c r="Q4" s="40">
        <v>0.03</v>
      </c>
      <c r="S4" s="39">
        <v>96.533908995000004</v>
      </c>
      <c r="T4" s="39">
        <v>89.949072803585196</v>
      </c>
      <c r="AC4">
        <v>4.5999999999999996</v>
      </c>
      <c r="AD4">
        <v>24</v>
      </c>
      <c r="AE4">
        <v>2805</v>
      </c>
      <c r="AF4">
        <v>143</v>
      </c>
      <c r="AG4">
        <v>2585</v>
      </c>
      <c r="AH4">
        <v>5</v>
      </c>
      <c r="AI4">
        <v>86</v>
      </c>
      <c r="BH4">
        <v>1.7000000000000001E-2</v>
      </c>
      <c r="BK4">
        <v>5.0000000000000001E-3</v>
      </c>
      <c r="BL4">
        <v>2E-3</v>
      </c>
      <c r="BN4">
        <v>2E-3</v>
      </c>
      <c r="BR4">
        <v>3.7999999999999999E-2</v>
      </c>
      <c r="BS4">
        <v>7.0000000000000001E-3</v>
      </c>
    </row>
    <row r="5" spans="1:85">
      <c r="B5" s="38" t="s">
        <v>2135</v>
      </c>
      <c r="C5" s="38">
        <v>120</v>
      </c>
      <c r="D5" s="39">
        <v>44.8</v>
      </c>
      <c r="E5" s="39">
        <v>0.06</v>
      </c>
      <c r="F5" s="39">
        <v>1.27</v>
      </c>
      <c r="G5" s="39">
        <v>0.40920600000000001</v>
      </c>
      <c r="I5" s="39">
        <v>7.81</v>
      </c>
      <c r="J5" s="39">
        <v>7.81</v>
      </c>
      <c r="K5" s="39">
        <v>0.11799999999999999</v>
      </c>
      <c r="L5" s="39">
        <v>41.86</v>
      </c>
      <c r="M5" s="39">
        <v>0.26979544</v>
      </c>
      <c r="N5" s="39">
        <v>0.83</v>
      </c>
      <c r="O5" s="39">
        <v>0.04</v>
      </c>
      <c r="P5" s="40">
        <v>2E-3</v>
      </c>
      <c r="Q5" s="40">
        <v>0.03</v>
      </c>
      <c r="S5" s="39">
        <v>97.499001440000001</v>
      </c>
      <c r="T5" s="39">
        <v>90.524203964249395</v>
      </c>
      <c r="AC5">
        <v>11.8</v>
      </c>
      <c r="AD5">
        <v>53</v>
      </c>
      <c r="AE5">
        <v>2800</v>
      </c>
      <c r="AF5">
        <v>120</v>
      </c>
      <c r="AG5">
        <v>2120</v>
      </c>
      <c r="AH5">
        <v>44</v>
      </c>
      <c r="AI5">
        <v>50</v>
      </c>
      <c r="BG5">
        <v>7.0000000000000001E-3</v>
      </c>
      <c r="BH5">
        <v>2.4E-2</v>
      </c>
      <c r="BK5">
        <v>1.7999999999999999E-2</v>
      </c>
      <c r="BL5">
        <v>1.0999999999999999E-2</v>
      </c>
      <c r="BN5">
        <v>1.4999999999999999E-2</v>
      </c>
      <c r="BR5">
        <v>0.11899999999999999</v>
      </c>
      <c r="BS5">
        <v>2.1000000000000001E-2</v>
      </c>
      <c r="BT5">
        <v>0.05</v>
      </c>
    </row>
    <row r="6" spans="1:85">
      <c r="B6" s="38" t="s">
        <v>2135</v>
      </c>
      <c r="C6" s="38">
        <v>52</v>
      </c>
      <c r="D6" s="39">
        <v>43.8</v>
      </c>
      <c r="E6" s="39">
        <v>0.05</v>
      </c>
      <c r="F6" s="39">
        <v>1.4</v>
      </c>
      <c r="G6" s="39">
        <v>0.40116802499999998</v>
      </c>
      <c r="I6" s="39">
        <v>7.67</v>
      </c>
      <c r="J6" s="39">
        <v>7.67</v>
      </c>
      <c r="K6" s="39">
        <v>0.11600000000000001</v>
      </c>
      <c r="L6" s="39">
        <v>42.97</v>
      </c>
      <c r="M6" s="39">
        <v>0.28888473999999997</v>
      </c>
      <c r="N6" s="39">
        <v>1.31</v>
      </c>
      <c r="O6" s="39">
        <v>0.06</v>
      </c>
      <c r="P6" s="40">
        <v>8.0000000000000002E-3</v>
      </c>
      <c r="Q6" s="40">
        <v>0.03</v>
      </c>
      <c r="S6" s="39">
        <v>98.104052765000006</v>
      </c>
      <c r="T6" s="39">
        <v>90.897110559049594</v>
      </c>
      <c r="AC6">
        <v>8.9</v>
      </c>
      <c r="AD6">
        <v>45</v>
      </c>
      <c r="AE6">
        <v>2745</v>
      </c>
      <c r="AF6">
        <v>125</v>
      </c>
      <c r="AG6">
        <v>2270</v>
      </c>
      <c r="AH6">
        <v>13</v>
      </c>
      <c r="AI6">
        <v>58</v>
      </c>
      <c r="BG6">
        <v>2.9000000000000001E-2</v>
      </c>
      <c r="BH6">
        <v>3.5999999999999997E-2</v>
      </c>
      <c r="BK6">
        <v>5.5E-2</v>
      </c>
      <c r="BL6">
        <v>2.7E-2</v>
      </c>
      <c r="BN6">
        <v>2.1000000000000001E-2</v>
      </c>
      <c r="BR6">
        <v>0.112</v>
      </c>
      <c r="BS6">
        <v>1.7999999999999999E-2</v>
      </c>
      <c r="BT6">
        <v>0.04</v>
      </c>
    </row>
    <row r="7" spans="1:85">
      <c r="B7" s="38" t="s">
        <v>2135</v>
      </c>
      <c r="C7" s="38">
        <v>9</v>
      </c>
      <c r="D7" s="39">
        <v>44.2</v>
      </c>
      <c r="E7" s="39">
        <v>0.06</v>
      </c>
      <c r="F7" s="39">
        <v>1.41</v>
      </c>
      <c r="G7" s="39">
        <v>0.40555237500000002</v>
      </c>
      <c r="I7" s="39">
        <v>7.64</v>
      </c>
      <c r="J7" s="39">
        <v>7.64</v>
      </c>
      <c r="K7" s="39">
        <v>0.11</v>
      </c>
      <c r="L7" s="39">
        <v>43</v>
      </c>
      <c r="M7" s="39">
        <v>0.28888473999999997</v>
      </c>
      <c r="N7" s="39">
        <v>1.58</v>
      </c>
      <c r="O7" s="39">
        <v>0.05</v>
      </c>
      <c r="P7" s="40">
        <v>3.0000000000000001E-3</v>
      </c>
      <c r="Q7" s="40">
        <v>0.03</v>
      </c>
      <c r="S7" s="39">
        <v>98.777437114999998</v>
      </c>
      <c r="T7" s="39">
        <v>90.935240191462995</v>
      </c>
      <c r="AC7">
        <v>10.3</v>
      </c>
      <c r="AD7">
        <v>50</v>
      </c>
      <c r="AE7">
        <v>2775</v>
      </c>
      <c r="AF7">
        <v>125</v>
      </c>
      <c r="AG7">
        <v>2270</v>
      </c>
      <c r="AH7">
        <v>11</v>
      </c>
      <c r="AI7">
        <v>57</v>
      </c>
      <c r="BG7">
        <v>2.8000000000000001E-2</v>
      </c>
      <c r="BH7">
        <v>0.123</v>
      </c>
      <c r="BK7">
        <v>8.5999999999999993E-2</v>
      </c>
      <c r="BL7">
        <v>0.04</v>
      </c>
      <c r="BN7">
        <v>2.8000000000000001E-2</v>
      </c>
      <c r="BR7">
        <v>0.115</v>
      </c>
      <c r="BS7">
        <v>1.9E-2</v>
      </c>
      <c r="BT7">
        <v>0.05</v>
      </c>
    </row>
    <row r="8" spans="1:85">
      <c r="B8" s="38" t="s">
        <v>2135</v>
      </c>
      <c r="C8" s="38">
        <v>7</v>
      </c>
      <c r="D8" s="39">
        <v>43</v>
      </c>
      <c r="E8" s="39">
        <v>0.09</v>
      </c>
      <c r="F8" s="39">
        <v>1.51</v>
      </c>
      <c r="G8" s="39">
        <v>0.34636365000000002</v>
      </c>
      <c r="I8" s="39">
        <v>8.27</v>
      </c>
      <c r="J8" s="39">
        <v>8.27</v>
      </c>
      <c r="K8" s="39">
        <v>0.11799999999999999</v>
      </c>
      <c r="L8" s="39">
        <v>42.95</v>
      </c>
      <c r="M8" s="39">
        <v>0.28315794999999999</v>
      </c>
      <c r="N8" s="39">
        <v>1.07</v>
      </c>
      <c r="O8" s="39">
        <v>0.03</v>
      </c>
      <c r="P8" s="40">
        <v>3.0000000000000001E-3</v>
      </c>
      <c r="Q8" s="40">
        <v>0.03</v>
      </c>
      <c r="S8" s="39">
        <v>97.700521600000002</v>
      </c>
      <c r="T8" s="39">
        <v>90.250321826467797</v>
      </c>
      <c r="AC8">
        <v>9.4</v>
      </c>
      <c r="AD8">
        <v>50</v>
      </c>
      <c r="AE8">
        <v>2370</v>
      </c>
      <c r="AF8">
        <v>127</v>
      </c>
      <c r="AG8">
        <v>2225</v>
      </c>
      <c r="AH8">
        <v>13</v>
      </c>
      <c r="AI8">
        <v>62</v>
      </c>
      <c r="BG8">
        <v>1.6E-2</v>
      </c>
      <c r="BH8">
        <v>5.6000000000000001E-2</v>
      </c>
      <c r="BK8">
        <v>8.1000000000000003E-2</v>
      </c>
      <c r="BL8">
        <v>3.9E-2</v>
      </c>
      <c r="BN8">
        <v>3.3000000000000002E-2</v>
      </c>
      <c r="BR8">
        <v>0.16300000000000001</v>
      </c>
      <c r="BS8">
        <v>2.5999999999999999E-2</v>
      </c>
      <c r="BT8">
        <v>0.04</v>
      </c>
    </row>
    <row r="9" spans="1:85">
      <c r="B9" s="38" t="s">
        <v>2135</v>
      </c>
      <c r="C9" s="38">
        <v>54</v>
      </c>
      <c r="D9" s="39">
        <v>45.2</v>
      </c>
      <c r="E9" s="39">
        <v>0.09</v>
      </c>
      <c r="F9" s="39">
        <v>2.2000000000000002</v>
      </c>
      <c r="G9" s="39">
        <v>0.36536249999999998</v>
      </c>
      <c r="I9" s="39">
        <v>7.79</v>
      </c>
      <c r="J9" s="39">
        <v>7.79</v>
      </c>
      <c r="K9" s="39">
        <v>0.11700000000000001</v>
      </c>
      <c r="L9" s="39">
        <v>40.409999999999997</v>
      </c>
      <c r="M9" s="39">
        <v>0.27234068</v>
      </c>
      <c r="N9" s="39">
        <v>2.2000000000000002</v>
      </c>
      <c r="O9" s="39">
        <v>0.09</v>
      </c>
      <c r="P9" s="40">
        <v>3.0000000000000001E-3</v>
      </c>
      <c r="Q9" s="40">
        <v>0.03</v>
      </c>
      <c r="S9" s="39">
        <v>98.767703179999998</v>
      </c>
      <c r="T9" s="39">
        <v>90.240059705514597</v>
      </c>
      <c r="AC9">
        <v>12.9</v>
      </c>
      <c r="AD9">
        <v>66</v>
      </c>
      <c r="AE9">
        <v>2500</v>
      </c>
      <c r="AF9">
        <v>120</v>
      </c>
      <c r="AG9">
        <v>2140</v>
      </c>
      <c r="AH9">
        <v>23</v>
      </c>
      <c r="AI9">
        <v>58</v>
      </c>
      <c r="BG9">
        <v>5.6000000000000001E-2</v>
      </c>
      <c r="BH9">
        <v>0.2</v>
      </c>
      <c r="BJ9">
        <v>0.26</v>
      </c>
      <c r="BK9">
        <v>0.154</v>
      </c>
      <c r="BL9">
        <v>7.0999999999999994E-2</v>
      </c>
      <c r="BN9">
        <v>5.0999999999999997E-2</v>
      </c>
      <c r="BR9">
        <v>0.25</v>
      </c>
      <c r="BS9">
        <v>4.1000000000000002E-2</v>
      </c>
      <c r="BT9">
        <v>7.0000000000000007E-2</v>
      </c>
    </row>
    <row r="10" spans="1:85">
      <c r="B10" s="38" t="s">
        <v>2135</v>
      </c>
      <c r="C10" s="38">
        <v>56</v>
      </c>
      <c r="D10" s="39">
        <v>45.4</v>
      </c>
      <c r="E10" s="39">
        <v>0.09</v>
      </c>
      <c r="F10" s="39">
        <v>2.5499999999999998</v>
      </c>
      <c r="G10" s="39">
        <v>0.36463177499999999</v>
      </c>
      <c r="I10" s="39">
        <v>8.1</v>
      </c>
      <c r="J10" s="39">
        <v>8.1</v>
      </c>
      <c r="K10" s="39">
        <v>0.13</v>
      </c>
      <c r="L10" s="39">
        <v>39.69</v>
      </c>
      <c r="M10" s="39">
        <v>0.27106806</v>
      </c>
      <c r="N10" s="39">
        <v>2.4700000000000002</v>
      </c>
      <c r="O10" s="39">
        <v>0.09</v>
      </c>
      <c r="P10" s="40">
        <v>5.0000000000000001E-3</v>
      </c>
      <c r="Q10" s="40">
        <v>0.03</v>
      </c>
      <c r="S10" s="39">
        <v>99.190699835000004</v>
      </c>
      <c r="T10" s="39">
        <v>89.726385344675904</v>
      </c>
      <c r="AD10">
        <v>78</v>
      </c>
      <c r="AE10">
        <v>2495</v>
      </c>
      <c r="AF10">
        <v>116</v>
      </c>
      <c r="AG10">
        <v>2130</v>
      </c>
      <c r="AH10">
        <v>32</v>
      </c>
      <c r="AI10">
        <v>69</v>
      </c>
      <c r="BG10">
        <v>3.1E-2</v>
      </c>
      <c r="BH10">
        <v>0.125</v>
      </c>
      <c r="BJ10">
        <v>0.3</v>
      </c>
      <c r="BK10">
        <v>0.16</v>
      </c>
      <c r="BL10">
        <v>6.7000000000000004E-2</v>
      </c>
      <c r="BN10">
        <v>6.7000000000000004E-2</v>
      </c>
      <c r="BR10">
        <v>0.3</v>
      </c>
      <c r="BS10">
        <v>0.05</v>
      </c>
    </row>
    <row r="11" spans="1:85">
      <c r="B11" s="38" t="s">
        <v>2135</v>
      </c>
      <c r="C11" s="38">
        <v>53</v>
      </c>
      <c r="D11" s="39">
        <v>46</v>
      </c>
      <c r="E11" s="39">
        <v>0.08</v>
      </c>
      <c r="F11" s="39">
        <v>2.59</v>
      </c>
      <c r="G11" s="39">
        <v>0.350748</v>
      </c>
      <c r="I11" s="39">
        <v>7.89</v>
      </c>
      <c r="J11" s="39">
        <v>7.89</v>
      </c>
      <c r="K11" s="39">
        <v>0.128</v>
      </c>
      <c r="L11" s="39">
        <v>40.25</v>
      </c>
      <c r="M11" s="39">
        <v>0.26725019999999999</v>
      </c>
      <c r="N11" s="39">
        <v>2.38</v>
      </c>
      <c r="O11" s="39">
        <v>0.08</v>
      </c>
      <c r="P11" s="40">
        <v>4.0000000000000001E-3</v>
      </c>
      <c r="Q11" s="40">
        <v>0.02</v>
      </c>
      <c r="S11" s="39">
        <v>100.0399982</v>
      </c>
      <c r="T11" s="39">
        <v>90.091783600168796</v>
      </c>
      <c r="AC11">
        <v>14.2</v>
      </c>
      <c r="AD11">
        <v>75</v>
      </c>
      <c r="AE11">
        <v>2400</v>
      </c>
      <c r="AF11">
        <v>116</v>
      </c>
      <c r="AG11">
        <v>2100</v>
      </c>
      <c r="AH11">
        <v>31</v>
      </c>
      <c r="AI11">
        <v>58</v>
      </c>
      <c r="BG11">
        <v>7.3999999999999996E-2</v>
      </c>
      <c r="BH11">
        <v>0.158</v>
      </c>
      <c r="BK11">
        <v>0.13700000000000001</v>
      </c>
      <c r="BL11">
        <v>6.4000000000000001E-2</v>
      </c>
      <c r="BN11">
        <v>5.6000000000000001E-2</v>
      </c>
      <c r="BR11">
        <v>0.28999999999999998</v>
      </c>
      <c r="BS11">
        <v>4.5999999999999999E-2</v>
      </c>
      <c r="BT11">
        <v>0.03</v>
      </c>
    </row>
    <row r="12" spans="1:85">
      <c r="B12" s="38" t="s">
        <v>2135</v>
      </c>
      <c r="C12" s="38">
        <v>2</v>
      </c>
      <c r="D12" s="39">
        <v>44.4</v>
      </c>
      <c r="E12" s="39">
        <v>0.11</v>
      </c>
      <c r="F12" s="39">
        <v>2.7</v>
      </c>
      <c r="G12" s="39">
        <v>0.38216917500000003</v>
      </c>
      <c r="I12" s="39">
        <v>8.2100000000000009</v>
      </c>
      <c r="J12" s="39">
        <v>8.2100000000000009</v>
      </c>
      <c r="K12" s="39">
        <v>0.13</v>
      </c>
      <c r="L12" s="39">
        <v>40.93</v>
      </c>
      <c r="M12" s="39">
        <v>0.27234068</v>
      </c>
      <c r="N12" s="39">
        <v>2.6</v>
      </c>
      <c r="O12" s="39">
        <v>0.1</v>
      </c>
      <c r="P12" s="40">
        <v>2E-3</v>
      </c>
      <c r="Q12" s="40">
        <v>0.04</v>
      </c>
      <c r="S12" s="39">
        <v>99.876509854999995</v>
      </c>
      <c r="T12" s="39">
        <v>89.884540935946305</v>
      </c>
      <c r="AC12">
        <v>14.1</v>
      </c>
      <c r="AD12">
        <v>79</v>
      </c>
      <c r="AE12">
        <v>2615</v>
      </c>
      <c r="AF12">
        <v>120</v>
      </c>
      <c r="AG12">
        <v>2140</v>
      </c>
      <c r="AH12">
        <v>34</v>
      </c>
      <c r="AI12">
        <v>90</v>
      </c>
      <c r="BG12">
        <v>7.3999999999999996E-2</v>
      </c>
      <c r="BH12">
        <v>0.184</v>
      </c>
      <c r="BK12">
        <v>0.14499999999999999</v>
      </c>
      <c r="BL12">
        <v>6.9000000000000006E-2</v>
      </c>
      <c r="BN12">
        <v>5.3999999999999999E-2</v>
      </c>
      <c r="BR12">
        <v>0.27</v>
      </c>
      <c r="BS12">
        <v>4.9000000000000002E-2</v>
      </c>
      <c r="BT12">
        <v>0.08</v>
      </c>
    </row>
    <row r="13" spans="1:85">
      <c r="B13" s="38" t="s">
        <v>2135</v>
      </c>
      <c r="C13" s="38">
        <v>82</v>
      </c>
      <c r="D13" s="39">
        <v>45.73</v>
      </c>
      <c r="E13" s="39">
        <v>0.09</v>
      </c>
      <c r="F13" s="39">
        <v>2.74</v>
      </c>
      <c r="G13" s="39">
        <v>0.36828539999999998</v>
      </c>
      <c r="I13" s="39">
        <v>9.1300000000000008</v>
      </c>
      <c r="J13" s="39">
        <v>9.1300000000000008</v>
      </c>
      <c r="K13" s="39">
        <v>0.13500000000000001</v>
      </c>
      <c r="L13" s="39">
        <v>39.07</v>
      </c>
      <c r="M13" s="39">
        <v>0.26788651000000002</v>
      </c>
      <c r="N13" s="39">
        <v>2.83</v>
      </c>
      <c r="O13" s="39">
        <v>0.13</v>
      </c>
      <c r="P13" s="40">
        <v>2E-3</v>
      </c>
      <c r="Q13" s="40">
        <v>0.02</v>
      </c>
      <c r="S13" s="39">
        <v>100.51317191</v>
      </c>
      <c r="T13" s="39">
        <v>88.408950013531907</v>
      </c>
      <c r="AC13">
        <v>14.6</v>
      </c>
      <c r="AD13">
        <v>75</v>
      </c>
      <c r="AE13">
        <v>2520</v>
      </c>
      <c r="AF13">
        <v>114</v>
      </c>
      <c r="AG13">
        <v>2105</v>
      </c>
      <c r="AH13">
        <v>37</v>
      </c>
      <c r="AI13">
        <v>62</v>
      </c>
      <c r="BG13">
        <v>7.3999999999999996E-2</v>
      </c>
      <c r="BH13">
        <v>0.25</v>
      </c>
      <c r="BK13">
        <v>0.17499999999999999</v>
      </c>
      <c r="BL13">
        <v>0.08</v>
      </c>
      <c r="BN13">
        <v>6.6000000000000003E-2</v>
      </c>
      <c r="BR13">
        <v>0.34</v>
      </c>
      <c r="BS13">
        <v>5.8000000000000003E-2</v>
      </c>
      <c r="BT13">
        <v>7.0000000000000007E-2</v>
      </c>
    </row>
    <row r="14" spans="1:85">
      <c r="B14" s="38" t="s">
        <v>2135</v>
      </c>
      <c r="C14" s="38">
        <v>74</v>
      </c>
      <c r="D14" s="39">
        <v>45.33</v>
      </c>
      <c r="E14" s="39">
        <v>0.11</v>
      </c>
      <c r="F14" s="39">
        <v>2.82</v>
      </c>
      <c r="G14" s="39">
        <v>0.357324525</v>
      </c>
      <c r="I14" s="39">
        <v>8.01</v>
      </c>
      <c r="J14" s="39">
        <v>8.01</v>
      </c>
      <c r="K14" s="39">
        <v>0.13</v>
      </c>
      <c r="L14" s="39">
        <v>38.950000000000003</v>
      </c>
      <c r="M14" s="39">
        <v>0.26406865000000002</v>
      </c>
      <c r="N14" s="39">
        <v>2.62</v>
      </c>
      <c r="O14" s="39">
        <v>0.19</v>
      </c>
      <c r="P14" s="40">
        <v>7.0000000000000001E-3</v>
      </c>
      <c r="Q14" s="40">
        <v>0.03</v>
      </c>
      <c r="S14" s="39">
        <v>98.818393174999997</v>
      </c>
      <c r="T14" s="39">
        <v>89.655677956175694</v>
      </c>
      <c r="AC14">
        <v>13.5</v>
      </c>
      <c r="AD14">
        <v>75</v>
      </c>
      <c r="AE14">
        <v>2445</v>
      </c>
      <c r="AF14">
        <v>114</v>
      </c>
      <c r="AG14">
        <v>2075</v>
      </c>
      <c r="AH14">
        <v>32</v>
      </c>
      <c r="AI14">
        <v>57</v>
      </c>
      <c r="BG14">
        <v>5.6000000000000001E-2</v>
      </c>
      <c r="BH14">
        <v>0.31</v>
      </c>
      <c r="BJ14">
        <v>0.39</v>
      </c>
      <c r="BK14">
        <v>0.22</v>
      </c>
      <c r="BL14">
        <v>9.5000000000000001E-2</v>
      </c>
      <c r="BN14">
        <v>0.08</v>
      </c>
      <c r="BR14">
        <v>0.34</v>
      </c>
      <c r="BS14">
        <v>5.6000000000000001E-2</v>
      </c>
      <c r="BT14">
        <v>7.0000000000000007E-2</v>
      </c>
    </row>
    <row r="15" spans="1:85">
      <c r="B15" s="38" t="s">
        <v>2135</v>
      </c>
      <c r="C15" s="38">
        <v>84</v>
      </c>
      <c r="D15" s="39">
        <v>45.83</v>
      </c>
      <c r="E15" s="39">
        <v>0.1</v>
      </c>
      <c r="F15" s="39">
        <v>2.86</v>
      </c>
      <c r="G15" s="39">
        <v>0.35659380000000002</v>
      </c>
      <c r="I15" s="39">
        <v>8.0500000000000007</v>
      </c>
      <c r="J15" s="39">
        <v>8.0500000000000007</v>
      </c>
      <c r="K15" s="39">
        <v>0.125</v>
      </c>
      <c r="L15" s="39">
        <v>39.22</v>
      </c>
      <c r="M15" s="39">
        <v>0.26343233999999999</v>
      </c>
      <c r="N15" s="39">
        <v>2.6</v>
      </c>
      <c r="O15" s="39">
        <v>0.12</v>
      </c>
      <c r="P15" s="40">
        <v>3.0000000000000001E-3</v>
      </c>
      <c r="Q15" s="40">
        <v>0.02</v>
      </c>
      <c r="S15" s="39">
        <v>99.548026140000005</v>
      </c>
      <c r="T15" s="39">
        <v>89.673533216135695</v>
      </c>
      <c r="AD15">
        <v>75</v>
      </c>
      <c r="AE15">
        <v>2440</v>
      </c>
      <c r="AF15">
        <v>114</v>
      </c>
      <c r="AG15">
        <v>2070</v>
      </c>
      <c r="AH15">
        <v>25</v>
      </c>
      <c r="AI15">
        <v>52</v>
      </c>
      <c r="BG15">
        <v>5.5E-2</v>
      </c>
      <c r="BH15">
        <v>0.24</v>
      </c>
      <c r="BJ15">
        <v>0.32</v>
      </c>
      <c r="BK15">
        <v>0.193</v>
      </c>
      <c r="BL15">
        <v>8.2000000000000003E-2</v>
      </c>
      <c r="BN15">
        <v>0.08</v>
      </c>
      <c r="BR15">
        <v>0.28999999999999998</v>
      </c>
      <c r="BS15">
        <v>0.05</v>
      </c>
    </row>
    <row r="16" spans="1:85">
      <c r="B16" s="38" t="s">
        <v>2135</v>
      </c>
      <c r="C16" s="38">
        <v>85</v>
      </c>
      <c r="D16" s="39">
        <v>45.92</v>
      </c>
      <c r="E16" s="39">
        <v>0.1</v>
      </c>
      <c r="F16" s="39">
        <v>2.9</v>
      </c>
      <c r="G16" s="39">
        <v>0.36463177499999999</v>
      </c>
      <c r="I16" s="39">
        <v>8.02</v>
      </c>
      <c r="J16" s="39">
        <v>8.02</v>
      </c>
      <c r="K16" s="39">
        <v>0.127</v>
      </c>
      <c r="L16" s="39">
        <v>39.07</v>
      </c>
      <c r="M16" s="39">
        <v>0.26470495999999999</v>
      </c>
      <c r="N16" s="39">
        <v>2.97</v>
      </c>
      <c r="O16" s="39">
        <v>0.1</v>
      </c>
      <c r="P16" s="40">
        <v>1E-3</v>
      </c>
      <c r="Q16" s="40">
        <v>0.02</v>
      </c>
      <c r="S16" s="39">
        <v>99.857336735000004</v>
      </c>
      <c r="T16" s="39">
        <v>89.672623447802806</v>
      </c>
      <c r="AD16">
        <v>77</v>
      </c>
      <c r="AE16">
        <v>2495</v>
      </c>
      <c r="AF16">
        <v>113</v>
      </c>
      <c r="AG16">
        <v>2080</v>
      </c>
      <c r="AH16">
        <v>33</v>
      </c>
      <c r="AI16">
        <v>51</v>
      </c>
      <c r="BG16">
        <v>7.5999999999999998E-2</v>
      </c>
      <c r="BH16">
        <v>0.184</v>
      </c>
      <c r="BK16">
        <v>0.17699999999999999</v>
      </c>
      <c r="BL16">
        <v>7.8E-2</v>
      </c>
      <c r="BN16">
        <v>7.8E-2</v>
      </c>
      <c r="BR16">
        <v>0.34</v>
      </c>
      <c r="BS16">
        <v>5.3999999999999999E-2</v>
      </c>
    </row>
    <row r="17" spans="1:72">
      <c r="B17" s="38" t="s">
        <v>2135</v>
      </c>
      <c r="C17" s="38">
        <v>77</v>
      </c>
      <c r="D17" s="39">
        <v>45.53</v>
      </c>
      <c r="E17" s="39">
        <v>0.11</v>
      </c>
      <c r="F17" s="39">
        <v>3.23</v>
      </c>
      <c r="G17" s="39">
        <v>0.36536249999999998</v>
      </c>
      <c r="I17" s="39">
        <v>8.01</v>
      </c>
      <c r="J17" s="39">
        <v>8.01</v>
      </c>
      <c r="K17" s="39">
        <v>0.126</v>
      </c>
      <c r="L17" s="39">
        <v>38.14</v>
      </c>
      <c r="M17" s="39">
        <v>0.25579661999999997</v>
      </c>
      <c r="N17" s="39">
        <v>3.02</v>
      </c>
      <c r="O17" s="39">
        <v>0.18</v>
      </c>
      <c r="P17" s="40">
        <v>2E-3</v>
      </c>
      <c r="Q17" s="40">
        <v>0.02</v>
      </c>
      <c r="S17" s="39">
        <v>98.989159119999997</v>
      </c>
      <c r="T17" s="39">
        <v>89.459146932901504</v>
      </c>
      <c r="AC17">
        <v>14.9</v>
      </c>
      <c r="AD17">
        <v>82</v>
      </c>
      <c r="AE17">
        <v>2500</v>
      </c>
      <c r="AF17">
        <v>112</v>
      </c>
      <c r="AG17">
        <v>2010</v>
      </c>
      <c r="AH17">
        <v>32</v>
      </c>
      <c r="AI17">
        <v>57</v>
      </c>
      <c r="BG17">
        <v>7.6999999999999999E-2</v>
      </c>
      <c r="BH17">
        <v>0.35</v>
      </c>
      <c r="BJ17">
        <v>0.5</v>
      </c>
      <c r="BK17">
        <v>0.26</v>
      </c>
      <c r="BL17">
        <v>0.109</v>
      </c>
      <c r="BN17">
        <v>7.9000000000000001E-2</v>
      </c>
      <c r="BR17">
        <v>0.38</v>
      </c>
      <c r="BS17">
        <v>6.4000000000000001E-2</v>
      </c>
      <c r="BT17">
        <v>0.11</v>
      </c>
    </row>
    <row r="18" spans="1:72">
      <c r="B18" s="38" t="s">
        <v>2135</v>
      </c>
      <c r="C18" s="38">
        <v>92</v>
      </c>
      <c r="D18" s="39">
        <v>45.4</v>
      </c>
      <c r="E18" s="39">
        <v>0.13</v>
      </c>
      <c r="F18" s="39">
        <v>3.3</v>
      </c>
      <c r="G18" s="39">
        <v>0.38143844999999998</v>
      </c>
      <c r="I18" s="39">
        <v>7.98</v>
      </c>
      <c r="J18" s="39">
        <v>7.98</v>
      </c>
      <c r="K18" s="39">
        <v>0.13</v>
      </c>
      <c r="L18" s="39">
        <v>37.909999999999997</v>
      </c>
      <c r="M18" s="39">
        <v>0.25388769</v>
      </c>
      <c r="N18" s="39">
        <v>2.92</v>
      </c>
      <c r="O18" s="39">
        <v>0.23</v>
      </c>
      <c r="P18" s="40">
        <v>5.0000000000000001E-3</v>
      </c>
      <c r="Q18" s="40">
        <v>0.04</v>
      </c>
      <c r="S18" s="39">
        <v>98.680326140000005</v>
      </c>
      <c r="T18" s="39">
        <v>89.4374735541886</v>
      </c>
      <c r="AC18">
        <v>15</v>
      </c>
      <c r="AD18">
        <v>86</v>
      </c>
      <c r="AE18">
        <v>2610</v>
      </c>
      <c r="AF18">
        <v>113</v>
      </c>
      <c r="AG18">
        <v>1995</v>
      </c>
      <c r="AH18">
        <v>38</v>
      </c>
      <c r="AI18">
        <v>67</v>
      </c>
      <c r="BG18">
        <v>7.3999999999999996E-2</v>
      </c>
      <c r="BH18">
        <v>0.3</v>
      </c>
      <c r="BJ18">
        <v>0.46</v>
      </c>
      <c r="BK18">
        <v>0.23</v>
      </c>
      <c r="BL18">
        <v>9.8000000000000004E-2</v>
      </c>
      <c r="BN18">
        <v>7.8E-2</v>
      </c>
      <c r="BR18">
        <v>0.35</v>
      </c>
      <c r="BS18">
        <v>5.6000000000000001E-2</v>
      </c>
      <c r="BT18">
        <v>0.15</v>
      </c>
    </row>
    <row r="19" spans="1:72">
      <c r="B19" s="38" t="s">
        <v>2135</v>
      </c>
      <c r="C19" s="38">
        <v>70</v>
      </c>
      <c r="D19" s="39">
        <v>45</v>
      </c>
      <c r="E19" s="39">
        <v>0.14000000000000001</v>
      </c>
      <c r="F19" s="39">
        <v>3.21</v>
      </c>
      <c r="G19" s="39">
        <v>0.344171475</v>
      </c>
      <c r="I19" s="39">
        <v>8.18</v>
      </c>
      <c r="J19" s="39">
        <v>8.18</v>
      </c>
      <c r="K19" s="39">
        <v>0.13500000000000001</v>
      </c>
      <c r="L19" s="39">
        <v>38.950000000000003</v>
      </c>
      <c r="M19" s="39">
        <v>0.25070614000000002</v>
      </c>
      <c r="N19" s="39">
        <v>2.85</v>
      </c>
      <c r="O19" s="39">
        <v>0.27</v>
      </c>
      <c r="P19" s="40">
        <v>6.0000000000000001E-3</v>
      </c>
      <c r="Q19" s="40">
        <v>0.04</v>
      </c>
      <c r="S19" s="39">
        <v>99.375877614999993</v>
      </c>
      <c r="T19" s="39">
        <v>89.459276898861901</v>
      </c>
      <c r="AD19">
        <v>78</v>
      </c>
      <c r="AE19">
        <v>2355</v>
      </c>
      <c r="AF19">
        <v>113</v>
      </c>
      <c r="AG19">
        <v>1970</v>
      </c>
      <c r="AH19">
        <v>33</v>
      </c>
      <c r="AI19">
        <v>65</v>
      </c>
      <c r="BG19">
        <v>0.13100000000000001</v>
      </c>
      <c r="BH19">
        <v>0.62</v>
      </c>
      <c r="BJ19">
        <v>0.77</v>
      </c>
      <c r="BK19">
        <v>0.35</v>
      </c>
      <c r="BL19">
        <v>0.13900000000000001</v>
      </c>
      <c r="BN19">
        <v>0.10199999999999999</v>
      </c>
      <c r="BR19">
        <v>0.36</v>
      </c>
      <c r="BS19">
        <v>6.0999999999999999E-2</v>
      </c>
    </row>
    <row r="20" spans="1:72">
      <c r="B20" s="38" t="s">
        <v>2135</v>
      </c>
      <c r="C20" s="38">
        <v>62</v>
      </c>
      <c r="D20" s="39">
        <v>44.6</v>
      </c>
      <c r="E20" s="39">
        <v>0.13</v>
      </c>
      <c r="F20" s="39">
        <v>3.23</v>
      </c>
      <c r="G20" s="39">
        <v>0.41943615000000001</v>
      </c>
      <c r="I20" s="39">
        <v>7.71</v>
      </c>
      <c r="J20" s="39">
        <v>7.71</v>
      </c>
      <c r="K20" s="39">
        <v>0.13300000000000001</v>
      </c>
      <c r="L20" s="39">
        <v>37.380000000000003</v>
      </c>
      <c r="M20" s="39">
        <v>0.25452399999999997</v>
      </c>
      <c r="N20" s="39">
        <v>2.85</v>
      </c>
      <c r="O20" s="39">
        <v>0.25</v>
      </c>
      <c r="P20" s="40">
        <v>7.0000000000000001E-3</v>
      </c>
      <c r="Q20" s="40">
        <v>0.04</v>
      </c>
      <c r="S20" s="39">
        <v>97.003960149999997</v>
      </c>
      <c r="T20" s="39">
        <v>89.628097220352899</v>
      </c>
      <c r="AD20">
        <v>79</v>
      </c>
      <c r="AE20">
        <v>2870</v>
      </c>
      <c r="AF20">
        <v>110</v>
      </c>
      <c r="AG20">
        <v>2000</v>
      </c>
      <c r="AH20">
        <v>38</v>
      </c>
      <c r="AI20">
        <v>50</v>
      </c>
      <c r="BG20">
        <v>0.20399999999999999</v>
      </c>
      <c r="BH20">
        <v>0.76</v>
      </c>
      <c r="BJ20">
        <v>0.79</v>
      </c>
      <c r="BK20">
        <v>0.31</v>
      </c>
      <c r="BL20">
        <v>0.127</v>
      </c>
      <c r="BN20">
        <v>9.0999999999999998E-2</v>
      </c>
      <c r="BR20">
        <v>0.34</v>
      </c>
      <c r="BS20">
        <v>5.3999999999999999E-2</v>
      </c>
      <c r="BT20">
        <v>0.16</v>
      </c>
    </row>
    <row r="21" spans="1:72">
      <c r="B21" s="38" t="s">
        <v>2135</v>
      </c>
      <c r="C21" s="38">
        <v>101</v>
      </c>
      <c r="D21" s="39">
        <v>45.33</v>
      </c>
      <c r="E21" s="39">
        <v>0.17</v>
      </c>
      <c r="F21" s="39">
        <v>3.63</v>
      </c>
      <c r="G21" s="39">
        <v>0.31055812500000002</v>
      </c>
      <c r="I21" s="39">
        <v>8</v>
      </c>
      <c r="J21" s="39">
        <v>8</v>
      </c>
      <c r="K21" s="39">
        <v>0.13</v>
      </c>
      <c r="L21" s="39">
        <v>36.69</v>
      </c>
      <c r="M21" s="39">
        <v>0.25452399999999997</v>
      </c>
      <c r="N21" s="39">
        <v>3.18</v>
      </c>
      <c r="O21" s="39">
        <v>0.23</v>
      </c>
      <c r="P21" s="40">
        <v>4.0000000000000001E-3</v>
      </c>
      <c r="Q21" s="40">
        <v>0.03</v>
      </c>
      <c r="S21" s="39">
        <v>97.959082124999995</v>
      </c>
      <c r="T21" s="39">
        <v>89.100164116232406</v>
      </c>
      <c r="AC21">
        <v>13.7</v>
      </c>
      <c r="AD21">
        <v>85</v>
      </c>
      <c r="AE21">
        <v>2125</v>
      </c>
      <c r="AF21">
        <v>111</v>
      </c>
      <c r="AG21">
        <v>2000</v>
      </c>
      <c r="AH21">
        <v>34</v>
      </c>
      <c r="AI21">
        <v>52</v>
      </c>
      <c r="BG21">
        <v>0.161</v>
      </c>
      <c r="BH21">
        <v>0.66</v>
      </c>
      <c r="BK21">
        <v>0.39</v>
      </c>
      <c r="BL21">
        <v>0.157</v>
      </c>
      <c r="BN21">
        <v>0.11700000000000001</v>
      </c>
      <c r="BR21">
        <v>0.44</v>
      </c>
      <c r="BS21">
        <v>7.1999999999999995E-2</v>
      </c>
    </row>
    <row r="23" spans="1:72">
      <c r="A23" s="38" t="s">
        <v>2136</v>
      </c>
      <c r="B23" s="38" t="s">
        <v>2135</v>
      </c>
      <c r="C23" s="38" t="s">
        <v>2137</v>
      </c>
      <c r="D23" s="39">
        <v>46.05</v>
      </c>
      <c r="E23" s="39">
        <v>0.21</v>
      </c>
      <c r="F23" s="39">
        <v>1.78</v>
      </c>
      <c r="G23" s="39">
        <v>0.36609322500000002</v>
      </c>
      <c r="H23" s="39">
        <v>8.11</v>
      </c>
      <c r="J23" s="39">
        <v>7.2973780000000001</v>
      </c>
      <c r="K23" s="39">
        <v>0.12</v>
      </c>
      <c r="L23" s="39">
        <v>38.42</v>
      </c>
      <c r="M23" s="39">
        <v>0.250960664</v>
      </c>
      <c r="N23" s="39">
        <v>2.61</v>
      </c>
      <c r="R23" s="39">
        <v>2.2400000000000002</v>
      </c>
      <c r="S23" s="39">
        <v>97.104431888999997</v>
      </c>
      <c r="T23" s="39">
        <v>90.377604744690203</v>
      </c>
      <c r="AC23">
        <v>15.7</v>
      </c>
      <c r="AE23">
        <v>2505</v>
      </c>
      <c r="AF23">
        <v>97</v>
      </c>
      <c r="AG23">
        <v>1972</v>
      </c>
    </row>
    <row r="24" spans="1:72">
      <c r="B24" s="38" t="s">
        <v>2135</v>
      </c>
      <c r="C24" s="38" t="s">
        <v>2138</v>
      </c>
      <c r="D24" s="39">
        <v>45.33</v>
      </c>
      <c r="E24" s="39">
        <v>0.22</v>
      </c>
      <c r="F24" s="39">
        <v>1.91</v>
      </c>
      <c r="G24" s="39">
        <v>0.38728425</v>
      </c>
      <c r="H24" s="39">
        <v>8.01</v>
      </c>
      <c r="J24" s="39">
        <v>7.2073980000000004</v>
      </c>
      <c r="K24" s="39">
        <v>0.12</v>
      </c>
      <c r="L24" s="39">
        <v>38.869999999999997</v>
      </c>
      <c r="M24" s="39">
        <v>0.246379232</v>
      </c>
      <c r="N24" s="39">
        <v>2.7</v>
      </c>
      <c r="R24" s="39">
        <v>2.38</v>
      </c>
      <c r="S24" s="39">
        <v>96.991061482000006</v>
      </c>
      <c r="T24" s="39">
        <v>90.584748413407596</v>
      </c>
      <c r="AC24">
        <v>15.4</v>
      </c>
      <c r="AE24">
        <v>2650</v>
      </c>
      <c r="AF24">
        <v>102</v>
      </c>
      <c r="AG24">
        <v>1936</v>
      </c>
    </row>
    <row r="25" spans="1:72">
      <c r="B25" s="38" t="s">
        <v>2139</v>
      </c>
      <c r="C25" s="38" t="s">
        <v>2140</v>
      </c>
      <c r="D25" s="39">
        <v>41.65</v>
      </c>
      <c r="E25" s="39">
        <v>0.01</v>
      </c>
      <c r="F25" s="39">
        <v>0.25</v>
      </c>
      <c r="G25" s="39">
        <v>8.7687000000000001E-2</v>
      </c>
      <c r="I25" s="39">
        <v>8.4</v>
      </c>
      <c r="J25" s="39">
        <v>8.4</v>
      </c>
      <c r="K25" s="39">
        <v>0.13</v>
      </c>
      <c r="L25" s="39">
        <v>48.67</v>
      </c>
      <c r="M25" s="39">
        <v>0.35213395400000003</v>
      </c>
      <c r="N25" s="39">
        <v>0.13</v>
      </c>
      <c r="P25" s="40">
        <v>0.01</v>
      </c>
      <c r="R25" s="39">
        <v>0.13</v>
      </c>
      <c r="S25" s="39">
        <v>99.689820953999998</v>
      </c>
      <c r="T25" s="39">
        <v>91.171698340489499</v>
      </c>
      <c r="AC25">
        <v>3.3</v>
      </c>
      <c r="AE25">
        <v>600</v>
      </c>
      <c r="AF25">
        <v>130</v>
      </c>
      <c r="AG25">
        <v>2767</v>
      </c>
      <c r="BG25">
        <v>6.8000000000000005E-2</v>
      </c>
      <c r="BH25">
        <v>7.0999999999999994E-2</v>
      </c>
      <c r="BK25">
        <v>8.0000000000000002E-3</v>
      </c>
      <c r="BR25">
        <v>1.0699999999999999E-2</v>
      </c>
      <c r="BS25">
        <v>2.3999999999999998E-3</v>
      </c>
    </row>
    <row r="26" spans="1:72">
      <c r="B26" s="38" t="s">
        <v>2139</v>
      </c>
      <c r="C26" s="38" t="s">
        <v>2141</v>
      </c>
      <c r="D26" s="39">
        <v>43.36</v>
      </c>
      <c r="E26" s="39">
        <v>0.08</v>
      </c>
      <c r="F26" s="39">
        <v>1.05</v>
      </c>
      <c r="G26" s="39">
        <v>0.37266975000000002</v>
      </c>
      <c r="I26" s="39">
        <v>7.63</v>
      </c>
      <c r="J26" s="39">
        <v>7.63</v>
      </c>
      <c r="K26" s="39">
        <v>0.12</v>
      </c>
      <c r="L26" s="39">
        <v>45.18</v>
      </c>
      <c r="M26" s="39">
        <v>0.29512057800000002</v>
      </c>
      <c r="N26" s="39">
        <v>0.9</v>
      </c>
      <c r="O26" s="39">
        <v>0.38</v>
      </c>
      <c r="P26" s="40">
        <v>0.47</v>
      </c>
      <c r="R26" s="39">
        <v>0.01</v>
      </c>
      <c r="S26" s="39">
        <v>99.837790327999997</v>
      </c>
      <c r="T26" s="39">
        <v>91.345087397197005</v>
      </c>
      <c r="AC26">
        <v>7.9</v>
      </c>
      <c r="AE26">
        <v>2550</v>
      </c>
      <c r="AF26">
        <v>113</v>
      </c>
      <c r="AG26">
        <v>2319</v>
      </c>
      <c r="BG26">
        <v>0.30299999999999999</v>
      </c>
      <c r="BH26">
        <v>0.60199999999999998</v>
      </c>
      <c r="BJ26">
        <v>3.2000000000000001E-2</v>
      </c>
      <c r="BK26">
        <v>7.5999999999999998E-2</v>
      </c>
      <c r="BL26">
        <v>1.6E-2</v>
      </c>
      <c r="BN26">
        <v>7.1000000000000004E-3</v>
      </c>
      <c r="BR26">
        <v>1.9E-2</v>
      </c>
      <c r="BS26">
        <v>5.4000000000000003E-3</v>
      </c>
    </row>
    <row r="27" spans="1:72">
      <c r="B27" s="38" t="s">
        <v>2142</v>
      </c>
      <c r="C27" s="38" t="s">
        <v>2143</v>
      </c>
      <c r="D27" s="39">
        <v>43.75</v>
      </c>
      <c r="E27" s="39">
        <v>0.15</v>
      </c>
      <c r="F27" s="39">
        <v>1.42</v>
      </c>
      <c r="G27" s="39">
        <v>0.36243959999999997</v>
      </c>
      <c r="I27" s="39">
        <v>7.53</v>
      </c>
      <c r="J27" s="39">
        <v>7.53</v>
      </c>
      <c r="K27" s="39">
        <v>0.12</v>
      </c>
      <c r="L27" s="39">
        <v>44.14</v>
      </c>
      <c r="M27" s="39">
        <v>0.26661389000000002</v>
      </c>
      <c r="N27" s="39">
        <v>1.62</v>
      </c>
      <c r="O27" s="39">
        <v>0.42</v>
      </c>
      <c r="P27" s="40">
        <v>0.09</v>
      </c>
      <c r="R27" s="39">
        <v>3.1</v>
      </c>
      <c r="S27" s="39">
        <v>99.869053489999999</v>
      </c>
      <c r="T27" s="39">
        <v>91.264941702375395</v>
      </c>
      <c r="AC27">
        <v>10</v>
      </c>
      <c r="AE27">
        <v>2480</v>
      </c>
      <c r="AF27">
        <v>101</v>
      </c>
      <c r="AG27">
        <v>2095</v>
      </c>
      <c r="BG27">
        <v>0.24099999999999999</v>
      </c>
      <c r="BH27">
        <v>0.74299999999999999</v>
      </c>
      <c r="BJ27">
        <v>0.53</v>
      </c>
      <c r="BK27">
        <v>0.155</v>
      </c>
      <c r="BL27">
        <v>5.7000000000000002E-2</v>
      </c>
      <c r="BM27">
        <v>0.20799999999999999</v>
      </c>
      <c r="BN27">
        <v>3.85E-2</v>
      </c>
      <c r="BR27">
        <v>0.21</v>
      </c>
      <c r="BS27">
        <v>0.04</v>
      </c>
    </row>
    <row r="28" spans="1:72">
      <c r="B28" s="38" t="s">
        <v>2142</v>
      </c>
      <c r="C28" s="38" t="s">
        <v>2144</v>
      </c>
      <c r="D28" s="39">
        <v>43.38</v>
      </c>
      <c r="E28" s="39">
        <v>0.1</v>
      </c>
      <c r="F28" s="39">
        <v>1.33</v>
      </c>
      <c r="G28" s="39">
        <v>0.37120829999999999</v>
      </c>
      <c r="I28" s="39">
        <v>7.46</v>
      </c>
      <c r="J28" s="39">
        <v>7.46</v>
      </c>
      <c r="K28" s="39">
        <v>0.12</v>
      </c>
      <c r="L28" s="39">
        <v>41.34</v>
      </c>
      <c r="M28" s="39">
        <v>0.26381412599999998</v>
      </c>
      <c r="N28" s="39">
        <v>1.77</v>
      </c>
      <c r="O28" s="39">
        <v>0.36</v>
      </c>
      <c r="P28" s="40">
        <v>0.08</v>
      </c>
      <c r="R28" s="39">
        <v>3.42</v>
      </c>
      <c r="S28" s="39">
        <v>96.575022426000004</v>
      </c>
      <c r="T28" s="39">
        <v>90.806430966338496</v>
      </c>
      <c r="AC28">
        <v>10.8</v>
      </c>
      <c r="AE28">
        <v>2540</v>
      </c>
      <c r="AF28">
        <v>102</v>
      </c>
      <c r="AG28">
        <v>2073</v>
      </c>
      <c r="BG28">
        <v>0.215</v>
      </c>
      <c r="BH28">
        <v>0.75</v>
      </c>
      <c r="BJ28">
        <v>0.46</v>
      </c>
      <c r="BK28">
        <v>0.13</v>
      </c>
      <c r="BL28">
        <v>4.9000000000000002E-2</v>
      </c>
      <c r="BM28">
        <v>0.16600000000000001</v>
      </c>
      <c r="BN28">
        <v>2.3E-2</v>
      </c>
      <c r="BR28">
        <v>0.15</v>
      </c>
      <c r="BS28">
        <v>0.03</v>
      </c>
    </row>
    <row r="29" spans="1:72">
      <c r="B29" s="38" t="s">
        <v>2142</v>
      </c>
      <c r="C29" s="38" t="s">
        <v>2145</v>
      </c>
      <c r="D29" s="39">
        <v>44.97</v>
      </c>
      <c r="E29" s="39">
        <v>0.21</v>
      </c>
      <c r="F29" s="39">
        <v>1.96</v>
      </c>
      <c r="G29" s="39">
        <v>0.44866515000000001</v>
      </c>
      <c r="I29" s="39">
        <v>7.59</v>
      </c>
      <c r="J29" s="39">
        <v>7.59</v>
      </c>
      <c r="K29" s="39">
        <v>0.12</v>
      </c>
      <c r="L29" s="39">
        <v>38.81</v>
      </c>
      <c r="M29" s="39">
        <v>0.239634346</v>
      </c>
      <c r="N29" s="39">
        <v>2.71</v>
      </c>
      <c r="O29" s="39">
        <v>0.69</v>
      </c>
      <c r="P29" s="40">
        <v>0.13</v>
      </c>
      <c r="R29" s="39">
        <v>2.09</v>
      </c>
      <c r="S29" s="39">
        <v>97.878299495999997</v>
      </c>
      <c r="T29" s="39">
        <v>90.112585039697905</v>
      </c>
      <c r="AC29">
        <v>20.5</v>
      </c>
      <c r="AE29">
        <v>3070</v>
      </c>
      <c r="AF29">
        <v>96</v>
      </c>
      <c r="AG29">
        <v>1883</v>
      </c>
      <c r="BG29">
        <v>0.155</v>
      </c>
      <c r="BH29">
        <v>0.503</v>
      </c>
      <c r="BJ29">
        <v>0.51</v>
      </c>
      <c r="BK29">
        <v>0.222</v>
      </c>
      <c r="BL29">
        <v>0.11899999999999999</v>
      </c>
      <c r="BN29">
        <v>7.6999999999999999E-2</v>
      </c>
      <c r="BR29">
        <v>0.37</v>
      </c>
      <c r="BS29">
        <v>7.0000000000000007E-2</v>
      </c>
    </row>
    <row r="30" spans="1:72">
      <c r="B30" s="38" t="s">
        <v>2142</v>
      </c>
      <c r="C30" s="38" t="s">
        <v>2146</v>
      </c>
      <c r="D30" s="39">
        <v>47.14</v>
      </c>
      <c r="E30" s="39">
        <v>0.21</v>
      </c>
      <c r="F30" s="39">
        <v>1.71</v>
      </c>
      <c r="G30" s="39">
        <v>0.41797469999999998</v>
      </c>
      <c r="I30" s="39">
        <v>7.4</v>
      </c>
      <c r="J30" s="39">
        <v>7.4</v>
      </c>
      <c r="K30" s="39">
        <v>0.12</v>
      </c>
      <c r="L30" s="39">
        <v>38.909999999999997</v>
      </c>
      <c r="M30" s="39">
        <v>0.23008969600000001</v>
      </c>
      <c r="N30" s="39">
        <v>2.83</v>
      </c>
      <c r="P30" s="40">
        <v>0.01</v>
      </c>
      <c r="R30" s="39">
        <v>1.1499999999999999</v>
      </c>
      <c r="S30" s="39">
        <v>98.978064395999894</v>
      </c>
      <c r="T30" s="39">
        <v>90.358618837717302</v>
      </c>
      <c r="AC30">
        <v>21</v>
      </c>
      <c r="AE30">
        <v>2860</v>
      </c>
      <c r="AF30">
        <v>95</v>
      </c>
      <c r="AG30">
        <v>1808</v>
      </c>
      <c r="BG30">
        <v>0.17499999999999999</v>
      </c>
      <c r="BH30">
        <v>0.60199999999999998</v>
      </c>
      <c r="BJ30">
        <v>7.0000000000000007E-2</v>
      </c>
      <c r="BK30">
        <v>0.249</v>
      </c>
      <c r="BL30">
        <v>0.11899999999999999</v>
      </c>
      <c r="BN30">
        <v>7.1999999999999995E-2</v>
      </c>
      <c r="BR30">
        <v>0.33</v>
      </c>
      <c r="BS30">
        <v>0.06</v>
      </c>
    </row>
    <row r="31" spans="1:72">
      <c r="B31" s="38" t="s">
        <v>2142</v>
      </c>
      <c r="C31" s="38" t="s">
        <v>2147</v>
      </c>
      <c r="D31" s="39">
        <v>45.24</v>
      </c>
      <c r="E31" s="39">
        <v>0.19</v>
      </c>
      <c r="F31" s="39">
        <v>1.42</v>
      </c>
      <c r="G31" s="39">
        <v>0.31713465000000002</v>
      </c>
      <c r="I31" s="39">
        <v>7.34</v>
      </c>
      <c r="J31" s="39">
        <v>7.34</v>
      </c>
      <c r="K31" s="39">
        <v>0.12</v>
      </c>
      <c r="L31" s="39">
        <v>39.46</v>
      </c>
      <c r="M31" s="39">
        <v>0.246379232</v>
      </c>
      <c r="N31" s="39">
        <v>2.57</v>
      </c>
      <c r="R31" s="39">
        <v>3.1</v>
      </c>
      <c r="S31" s="39">
        <v>96.903513881999999</v>
      </c>
      <c r="T31" s="39">
        <v>90.550102360420198</v>
      </c>
      <c r="AC31">
        <v>12.5</v>
      </c>
      <c r="AE31">
        <v>2170</v>
      </c>
      <c r="AF31">
        <v>103</v>
      </c>
      <c r="AG31">
        <v>1936</v>
      </c>
      <c r="BG31">
        <v>0.113</v>
      </c>
      <c r="BH31">
        <v>0.44500000000000001</v>
      </c>
      <c r="BK31">
        <v>0.17100000000000001</v>
      </c>
      <c r="BL31">
        <v>0.08</v>
      </c>
      <c r="BN31">
        <v>0.05</v>
      </c>
      <c r="BR31">
        <v>0.21</v>
      </c>
      <c r="BS31">
        <v>0.04</v>
      </c>
    </row>
    <row r="32" spans="1:72">
      <c r="B32" s="38" t="s">
        <v>2148</v>
      </c>
      <c r="C32" s="38" t="s">
        <v>2149</v>
      </c>
      <c r="D32" s="39">
        <v>46.7</v>
      </c>
      <c r="E32" s="39">
        <v>0.14000000000000001</v>
      </c>
      <c r="F32" s="39">
        <v>1.43</v>
      </c>
      <c r="G32" s="39">
        <v>0.36243959999999997</v>
      </c>
      <c r="I32" s="39">
        <v>7.38</v>
      </c>
      <c r="J32" s="39">
        <v>7.38</v>
      </c>
      <c r="K32" s="39">
        <v>0.12</v>
      </c>
      <c r="L32" s="39">
        <v>39.799999999999997</v>
      </c>
      <c r="M32" s="39">
        <v>0.26215971999999998</v>
      </c>
      <c r="N32" s="39">
        <v>2.6</v>
      </c>
      <c r="Q32" s="40">
        <v>8.1000000000000003E-2</v>
      </c>
      <c r="R32" s="39">
        <v>1.25</v>
      </c>
      <c r="S32" s="39">
        <v>98.875599320000006</v>
      </c>
      <c r="T32" s="39">
        <v>90.5769762071928</v>
      </c>
      <c r="AC32">
        <v>13.9</v>
      </c>
      <c r="AE32">
        <v>2480</v>
      </c>
      <c r="AF32">
        <v>103</v>
      </c>
      <c r="AG32">
        <v>2060</v>
      </c>
      <c r="BG32">
        <v>0.113</v>
      </c>
      <c r="BH32">
        <v>0.23100000000000001</v>
      </c>
      <c r="BJ32">
        <v>0.27</v>
      </c>
      <c r="BK32">
        <v>0.1</v>
      </c>
      <c r="BL32">
        <v>4.4999999999999998E-2</v>
      </c>
      <c r="BN32">
        <v>3.5000000000000003E-2</v>
      </c>
      <c r="BR32">
        <v>0.16</v>
      </c>
      <c r="BS32">
        <v>2.9000000000000001E-2</v>
      </c>
    </row>
    <row r="33" spans="2:71">
      <c r="B33" s="38" t="s">
        <v>2148</v>
      </c>
      <c r="C33" s="38" t="s">
        <v>2150</v>
      </c>
      <c r="D33" s="39">
        <v>47.13</v>
      </c>
      <c r="E33" s="39">
        <v>0.12</v>
      </c>
      <c r="F33" s="39">
        <v>1.41</v>
      </c>
      <c r="G33" s="39">
        <v>0.4004373</v>
      </c>
      <c r="I33" s="39">
        <v>7.58</v>
      </c>
      <c r="J33" s="39">
        <v>7.58</v>
      </c>
      <c r="K33" s="39">
        <v>0.13</v>
      </c>
      <c r="L33" s="39">
        <v>40.880000000000003</v>
      </c>
      <c r="M33" s="39">
        <v>0.25032435400000003</v>
      </c>
      <c r="N33" s="39">
        <v>2.29</v>
      </c>
      <c r="Q33" s="40">
        <v>8.1000000000000003E-2</v>
      </c>
      <c r="R33" s="39">
        <v>0.04</v>
      </c>
      <c r="S33" s="39">
        <v>100.271761654</v>
      </c>
      <c r="T33" s="39">
        <v>90.577270429506996</v>
      </c>
      <c r="AC33">
        <v>16.2</v>
      </c>
      <c r="AE33">
        <v>2740</v>
      </c>
      <c r="AF33">
        <v>101</v>
      </c>
      <c r="AG33">
        <v>1967</v>
      </c>
      <c r="BG33">
        <v>0.17699999999999999</v>
      </c>
      <c r="BH33">
        <v>0.39600000000000002</v>
      </c>
      <c r="BJ33">
        <v>8.6999999999999994E-2</v>
      </c>
      <c r="BK33">
        <v>0.434</v>
      </c>
      <c r="BL33">
        <v>0.191</v>
      </c>
      <c r="BN33">
        <v>0.13</v>
      </c>
      <c r="BR33">
        <v>0.42899999999999999</v>
      </c>
      <c r="BS33">
        <v>7.4999999999999997E-2</v>
      </c>
    </row>
    <row r="34" spans="2:71">
      <c r="B34" s="38" t="s">
        <v>2148</v>
      </c>
      <c r="C34" s="38" t="s">
        <v>2151</v>
      </c>
      <c r="D34" s="39">
        <v>51.81</v>
      </c>
      <c r="E34" s="39">
        <v>0.28999999999999998</v>
      </c>
      <c r="F34" s="39">
        <v>2.4900000000000002</v>
      </c>
      <c r="G34" s="39">
        <v>0.62696205000000005</v>
      </c>
      <c r="I34" s="39">
        <v>5.24</v>
      </c>
      <c r="J34" s="39">
        <v>5.24</v>
      </c>
      <c r="K34" s="39">
        <v>0.1</v>
      </c>
      <c r="L34" s="39">
        <v>33.15</v>
      </c>
      <c r="M34" s="39">
        <v>0.23365303200000001</v>
      </c>
      <c r="N34" s="39">
        <v>5.56</v>
      </c>
      <c r="P34" s="40">
        <v>0.01</v>
      </c>
      <c r="Q34" s="40">
        <v>8.1000000000000003E-2</v>
      </c>
      <c r="R34" s="39">
        <v>1.01</v>
      </c>
      <c r="S34" s="39">
        <v>99.591615082000004</v>
      </c>
      <c r="T34" s="39">
        <v>91.853989634447501</v>
      </c>
      <c r="AC34">
        <v>23.8</v>
      </c>
      <c r="AE34">
        <v>4290</v>
      </c>
      <c r="AF34">
        <v>87</v>
      </c>
      <c r="AG34">
        <v>1836</v>
      </c>
      <c r="BG34">
        <v>0.26</v>
      </c>
      <c r="BH34">
        <v>0.86499999999999999</v>
      </c>
      <c r="BJ34">
        <v>1.34</v>
      </c>
      <c r="BK34">
        <v>0.51200000000000001</v>
      </c>
      <c r="BL34">
        <v>0.23</v>
      </c>
      <c r="BN34">
        <v>0.152</v>
      </c>
      <c r="BR34">
        <v>0.6</v>
      </c>
      <c r="BS34">
        <v>0.109</v>
      </c>
    </row>
    <row r="35" spans="2:71">
      <c r="B35" s="38" t="s">
        <v>2148</v>
      </c>
      <c r="C35" s="38" t="s">
        <v>2152</v>
      </c>
      <c r="D35" s="39">
        <v>46.97</v>
      </c>
      <c r="E35" s="39">
        <v>0.11</v>
      </c>
      <c r="F35" s="39">
        <v>1.3</v>
      </c>
      <c r="G35" s="39">
        <v>0.39459149999999998</v>
      </c>
      <c r="I35" s="39">
        <v>7.78</v>
      </c>
      <c r="J35" s="39">
        <v>7.78</v>
      </c>
      <c r="K35" s="39">
        <v>0.12</v>
      </c>
      <c r="L35" s="39">
        <v>40.840000000000003</v>
      </c>
      <c r="M35" s="39">
        <v>0.25286959399999998</v>
      </c>
      <c r="N35" s="39">
        <v>2.13</v>
      </c>
      <c r="P35" s="40">
        <v>0.01</v>
      </c>
      <c r="Q35" s="40">
        <v>8.1000000000000003E-2</v>
      </c>
      <c r="R35" s="39">
        <v>0.32</v>
      </c>
      <c r="S35" s="39">
        <v>99.988461094000002</v>
      </c>
      <c r="T35" s="39">
        <v>90.344098398581394</v>
      </c>
      <c r="AC35">
        <v>15.2</v>
      </c>
      <c r="AE35">
        <v>2700</v>
      </c>
      <c r="AF35">
        <v>105</v>
      </c>
      <c r="AG35">
        <v>1987</v>
      </c>
      <c r="BG35">
        <v>3.7999999999999999E-2</v>
      </c>
      <c r="BH35">
        <v>0.246</v>
      </c>
      <c r="BK35">
        <v>7.9000000000000001E-2</v>
      </c>
      <c r="BL35">
        <v>4.2999999999999997E-2</v>
      </c>
      <c r="BN35">
        <v>0.03</v>
      </c>
      <c r="BR35">
        <v>0.20100000000000001</v>
      </c>
      <c r="BS35">
        <v>3.6999999999999998E-2</v>
      </c>
    </row>
    <row r="36" spans="2:71">
      <c r="B36" s="38" t="s">
        <v>2148</v>
      </c>
      <c r="C36" s="38" t="s">
        <v>2153</v>
      </c>
      <c r="D36" s="39">
        <v>47.72</v>
      </c>
      <c r="E36" s="39">
        <v>0.15</v>
      </c>
      <c r="F36" s="39">
        <v>1.66</v>
      </c>
      <c r="G36" s="39">
        <v>0.38436134999999999</v>
      </c>
      <c r="I36" s="39">
        <v>7.54</v>
      </c>
      <c r="J36" s="39">
        <v>7.54</v>
      </c>
      <c r="K36" s="39">
        <v>0.12</v>
      </c>
      <c r="L36" s="39">
        <v>38.619999999999997</v>
      </c>
      <c r="M36" s="39">
        <v>0.25146971200000001</v>
      </c>
      <c r="N36" s="39">
        <v>2.87</v>
      </c>
      <c r="P36" s="40">
        <v>0.01</v>
      </c>
      <c r="Q36" s="40">
        <v>8.1000000000000003E-2</v>
      </c>
      <c r="R36" s="39">
        <v>0.72</v>
      </c>
      <c r="S36" s="39">
        <v>99.406831061999995</v>
      </c>
      <c r="T36" s="39">
        <v>90.127736874112301</v>
      </c>
      <c r="AC36">
        <v>17.2</v>
      </c>
      <c r="AE36">
        <v>2630</v>
      </c>
      <c r="AF36">
        <v>102</v>
      </c>
      <c r="AG36">
        <v>1976</v>
      </c>
      <c r="BG36">
        <v>1.0999999999999999E-2</v>
      </c>
      <c r="BH36">
        <v>0.16800000000000001</v>
      </c>
      <c r="BK36">
        <v>0.13500000000000001</v>
      </c>
      <c r="BL36">
        <v>6.0999999999999999E-2</v>
      </c>
      <c r="BN36">
        <v>4.9000000000000002E-2</v>
      </c>
      <c r="BR36">
        <v>0.20499999999999999</v>
      </c>
      <c r="BS36">
        <v>3.7999999999999999E-2</v>
      </c>
    </row>
    <row r="37" spans="2:71">
      <c r="B37" s="38" t="s">
        <v>2148</v>
      </c>
      <c r="C37" s="38" t="s">
        <v>2154</v>
      </c>
      <c r="D37" s="39">
        <v>47.83</v>
      </c>
      <c r="E37" s="39">
        <v>0.16</v>
      </c>
      <c r="F37" s="39">
        <v>1.46</v>
      </c>
      <c r="G37" s="39">
        <v>0.34928654999999997</v>
      </c>
      <c r="I37" s="39">
        <v>7.05</v>
      </c>
      <c r="J37" s="39">
        <v>7.05</v>
      </c>
      <c r="K37" s="39">
        <v>0.11</v>
      </c>
      <c r="L37" s="39">
        <v>40</v>
      </c>
      <c r="M37" s="39">
        <v>0.26075983800000002</v>
      </c>
      <c r="N37" s="39">
        <v>2.5499999999999998</v>
      </c>
      <c r="Q37" s="40">
        <v>8.1000000000000003E-2</v>
      </c>
      <c r="R37" s="39">
        <v>0.32</v>
      </c>
      <c r="S37" s="39">
        <v>99.851046388</v>
      </c>
      <c r="T37" s="39">
        <v>91.001373002060305</v>
      </c>
      <c r="AC37">
        <v>11.4</v>
      </c>
      <c r="AE37">
        <v>2390</v>
      </c>
      <c r="AF37">
        <v>110</v>
      </c>
      <c r="AG37">
        <v>2049</v>
      </c>
      <c r="BG37">
        <v>1.0999999999999999E-2</v>
      </c>
      <c r="BH37">
        <v>0.14000000000000001</v>
      </c>
      <c r="BJ37">
        <v>0.23499999999999999</v>
      </c>
      <c r="BK37">
        <v>0.13300000000000001</v>
      </c>
      <c r="BL37">
        <v>6.0999999999999999E-2</v>
      </c>
      <c r="BN37">
        <v>4.2999999999999997E-2</v>
      </c>
      <c r="BR37">
        <v>0.20399999999999999</v>
      </c>
      <c r="BS37">
        <v>3.9E-2</v>
      </c>
    </row>
    <row r="38" spans="2:71">
      <c r="B38" s="38" t="s">
        <v>2155</v>
      </c>
      <c r="C38" s="38" t="s">
        <v>2156</v>
      </c>
      <c r="D38" s="39">
        <v>45.83</v>
      </c>
      <c r="E38" s="39">
        <v>0.12</v>
      </c>
      <c r="F38" s="39">
        <v>1.43</v>
      </c>
      <c r="G38" s="39">
        <v>0.4004373</v>
      </c>
      <c r="I38" s="39">
        <v>7.34</v>
      </c>
      <c r="J38" s="39">
        <v>7.34</v>
      </c>
      <c r="K38" s="39">
        <v>0.12</v>
      </c>
      <c r="L38" s="39">
        <v>40.35</v>
      </c>
      <c r="M38" s="39">
        <v>0.25248780799999998</v>
      </c>
      <c r="N38" s="39">
        <v>2.37</v>
      </c>
      <c r="P38" s="40">
        <v>0.01</v>
      </c>
      <c r="R38" s="39">
        <v>1.87</v>
      </c>
      <c r="S38" s="39">
        <v>98.222925107999998</v>
      </c>
      <c r="T38" s="39">
        <v>90.739235960825198</v>
      </c>
      <c r="AC38">
        <v>15.1</v>
      </c>
      <c r="AE38">
        <v>2740</v>
      </c>
      <c r="AF38">
        <v>101</v>
      </c>
      <c r="AG38">
        <v>1984</v>
      </c>
      <c r="BG38">
        <v>2.4E-2</v>
      </c>
      <c r="BH38">
        <v>0.20499999999999999</v>
      </c>
      <c r="BK38">
        <v>9.9000000000000005E-2</v>
      </c>
      <c r="BL38">
        <v>4.4999999999999998E-2</v>
      </c>
      <c r="BM38">
        <v>0.18</v>
      </c>
      <c r="BN38">
        <v>4.1000000000000002E-2</v>
      </c>
      <c r="BR38">
        <v>0.23599999999999999</v>
      </c>
      <c r="BS38">
        <v>4.5999999999999999E-2</v>
      </c>
    </row>
    <row r="39" spans="2:71">
      <c r="B39" s="38" t="s">
        <v>2155</v>
      </c>
      <c r="C39" s="38" t="s">
        <v>2157</v>
      </c>
      <c r="D39" s="39">
        <v>47.52</v>
      </c>
      <c r="E39" s="39">
        <v>0.13</v>
      </c>
      <c r="F39" s="39">
        <v>1.47</v>
      </c>
      <c r="G39" s="39">
        <v>0.33028770000000002</v>
      </c>
      <c r="I39" s="39">
        <v>7.18</v>
      </c>
      <c r="J39" s="39">
        <v>7.18</v>
      </c>
      <c r="K39" s="39">
        <v>0.12</v>
      </c>
      <c r="L39" s="39">
        <v>40.15</v>
      </c>
      <c r="M39" s="39">
        <v>0.26877734399999997</v>
      </c>
      <c r="N39" s="39">
        <v>2.82</v>
      </c>
      <c r="R39" s="39">
        <v>0.15</v>
      </c>
      <c r="S39" s="39">
        <v>99.989065044</v>
      </c>
      <c r="T39" s="39">
        <v>90.881687792486602</v>
      </c>
      <c r="AC39">
        <v>19.100000000000001</v>
      </c>
      <c r="AE39">
        <v>2260</v>
      </c>
      <c r="AF39">
        <v>101</v>
      </c>
      <c r="AG39">
        <v>2112</v>
      </c>
      <c r="BG39">
        <v>4.1000000000000002E-2</v>
      </c>
      <c r="BH39">
        <v>0.25700000000000001</v>
      </c>
      <c r="BK39">
        <v>0.12</v>
      </c>
      <c r="BL39">
        <v>5.2999999999999999E-2</v>
      </c>
      <c r="BN39">
        <v>4.9000000000000002E-2</v>
      </c>
      <c r="BR39">
        <v>0.33</v>
      </c>
      <c r="BS39">
        <v>7.0000000000000007E-2</v>
      </c>
    </row>
    <row r="40" spans="2:71">
      <c r="B40" s="38" t="s">
        <v>2155</v>
      </c>
      <c r="C40" s="38" t="s">
        <v>2158</v>
      </c>
      <c r="D40" s="39">
        <v>46.81</v>
      </c>
      <c r="E40" s="39">
        <v>0.13</v>
      </c>
      <c r="F40" s="39">
        <v>1.41</v>
      </c>
      <c r="G40" s="39">
        <v>0.3770541</v>
      </c>
      <c r="I40" s="39">
        <v>7.72</v>
      </c>
      <c r="J40" s="39">
        <v>7.72</v>
      </c>
      <c r="K40" s="39">
        <v>0.13</v>
      </c>
      <c r="L40" s="39">
        <v>40.659999999999997</v>
      </c>
      <c r="M40" s="39">
        <v>0.241288752</v>
      </c>
      <c r="N40" s="39">
        <v>2.72</v>
      </c>
      <c r="R40" s="39">
        <v>4.66</v>
      </c>
      <c r="S40" s="39">
        <v>100.198342852</v>
      </c>
      <c r="T40" s="39">
        <v>90.373063440631896</v>
      </c>
      <c r="AC40">
        <v>16.7</v>
      </c>
      <c r="AE40">
        <v>2580</v>
      </c>
      <c r="AF40">
        <v>104</v>
      </c>
      <c r="AG40">
        <v>1896</v>
      </c>
      <c r="BG40">
        <v>4.5999999999999999E-2</v>
      </c>
      <c r="BH40">
        <v>0.18099999999999999</v>
      </c>
      <c r="BK40">
        <v>0.16200000000000001</v>
      </c>
      <c r="BL40">
        <v>6.9000000000000006E-2</v>
      </c>
      <c r="BN40">
        <v>6.4000000000000001E-2</v>
      </c>
      <c r="BR40">
        <v>0.315</v>
      </c>
      <c r="BS40">
        <v>5.8999999999999997E-2</v>
      </c>
    </row>
    <row r="41" spans="2:71">
      <c r="B41" s="38" t="s">
        <v>2155</v>
      </c>
      <c r="C41" s="38" t="s">
        <v>2159</v>
      </c>
      <c r="D41" s="39">
        <v>46.99</v>
      </c>
      <c r="E41" s="39">
        <v>0.13</v>
      </c>
      <c r="F41" s="39">
        <v>1.45</v>
      </c>
      <c r="G41" s="39">
        <v>0.39313005000000001</v>
      </c>
      <c r="I41" s="39">
        <v>7.4</v>
      </c>
      <c r="J41" s="39">
        <v>7.4</v>
      </c>
      <c r="K41" s="39">
        <v>0.12</v>
      </c>
      <c r="L41" s="39">
        <v>39.81</v>
      </c>
      <c r="M41" s="39">
        <v>0.232125888</v>
      </c>
      <c r="N41" s="39">
        <v>2.5</v>
      </c>
      <c r="R41" s="39">
        <v>0.91</v>
      </c>
      <c r="S41" s="39">
        <v>99.025255938000001</v>
      </c>
      <c r="T41" s="39">
        <v>90.556000507066301</v>
      </c>
      <c r="AC41">
        <v>17.899999999999999</v>
      </c>
      <c r="AE41">
        <v>2690</v>
      </c>
      <c r="AF41">
        <v>102</v>
      </c>
      <c r="AG41">
        <v>1824</v>
      </c>
      <c r="BG41">
        <v>2.5999999999999999E-2</v>
      </c>
      <c r="BH41">
        <v>0.17699999999999999</v>
      </c>
      <c r="BJ41">
        <v>0.25</v>
      </c>
      <c r="BK41">
        <v>0.121</v>
      </c>
      <c r="BL41">
        <v>0.05</v>
      </c>
      <c r="BM41">
        <v>0.2</v>
      </c>
      <c r="BN41">
        <v>4.2999999999999997E-2</v>
      </c>
      <c r="BR41">
        <v>0.26700000000000002</v>
      </c>
      <c r="BS41">
        <v>5.2999999999999999E-2</v>
      </c>
    </row>
    <row r="42" spans="2:71">
      <c r="B42" s="38" t="s">
        <v>2155</v>
      </c>
      <c r="C42" s="38" t="s">
        <v>2160</v>
      </c>
      <c r="D42" s="39">
        <v>46.8</v>
      </c>
      <c r="E42" s="39">
        <v>0.11</v>
      </c>
      <c r="F42" s="39">
        <v>1.34</v>
      </c>
      <c r="G42" s="39">
        <v>0.38728425</v>
      </c>
      <c r="I42" s="39">
        <v>7.64</v>
      </c>
      <c r="J42" s="39">
        <v>7.64</v>
      </c>
      <c r="K42" s="39">
        <v>0.12</v>
      </c>
      <c r="L42" s="39">
        <v>40.96</v>
      </c>
      <c r="M42" s="39">
        <v>0.24434304000000001</v>
      </c>
      <c r="N42" s="39">
        <v>2.5099999999999998</v>
      </c>
      <c r="R42" s="39">
        <v>0.01</v>
      </c>
      <c r="S42" s="39">
        <v>100.11162729</v>
      </c>
      <c r="T42" s="39">
        <v>90.5265422476118</v>
      </c>
      <c r="AC42">
        <v>16.2</v>
      </c>
      <c r="AE42">
        <v>2650</v>
      </c>
      <c r="AF42">
        <v>103</v>
      </c>
      <c r="AG42">
        <v>1920</v>
      </c>
      <c r="BG42">
        <v>2.1000000000000001E-2</v>
      </c>
      <c r="BH42">
        <v>0.125</v>
      </c>
      <c r="BJ42">
        <v>0.21</v>
      </c>
      <c r="BK42">
        <v>0.104</v>
      </c>
      <c r="BL42">
        <v>4.5999999999999999E-2</v>
      </c>
      <c r="BM42">
        <v>0.18</v>
      </c>
      <c r="BN42">
        <v>4.2000000000000003E-2</v>
      </c>
      <c r="BR42">
        <v>0.224</v>
      </c>
      <c r="BS42">
        <v>4.2000000000000003E-2</v>
      </c>
    </row>
    <row r="43" spans="2:71">
      <c r="B43" s="38" t="s">
        <v>2155</v>
      </c>
      <c r="C43" s="38" t="s">
        <v>2161</v>
      </c>
      <c r="D43" s="39">
        <v>50.74</v>
      </c>
      <c r="E43" s="39">
        <v>0.22</v>
      </c>
      <c r="F43" s="39">
        <v>1.81</v>
      </c>
      <c r="G43" s="39">
        <v>0.36243959999999997</v>
      </c>
      <c r="I43" s="39">
        <v>6.37</v>
      </c>
      <c r="J43" s="39">
        <v>6.37</v>
      </c>
      <c r="K43" s="39">
        <v>0.11</v>
      </c>
      <c r="L43" s="39">
        <v>35.479999999999997</v>
      </c>
      <c r="M43" s="39">
        <v>0.21163670600000001</v>
      </c>
      <c r="N43" s="39">
        <v>4.82</v>
      </c>
      <c r="R43" s="39">
        <v>4.66</v>
      </c>
      <c r="S43" s="39">
        <v>100.12407630600001</v>
      </c>
      <c r="T43" s="39">
        <v>90.848873718228802</v>
      </c>
      <c r="AC43">
        <v>22</v>
      </c>
      <c r="AE43">
        <v>2480</v>
      </c>
      <c r="AF43">
        <v>89</v>
      </c>
      <c r="AG43">
        <v>1663</v>
      </c>
      <c r="BG43">
        <v>0.115</v>
      </c>
      <c r="BH43">
        <v>0.69399999999999995</v>
      </c>
      <c r="BJ43">
        <v>6.8000000000000005E-2</v>
      </c>
      <c r="BK43">
        <v>0.3</v>
      </c>
      <c r="BL43">
        <v>0.14099999999999999</v>
      </c>
      <c r="BN43">
        <v>8.7999999999999995E-2</v>
      </c>
      <c r="BR43">
        <v>0.44</v>
      </c>
      <c r="BS43">
        <v>8.3000000000000004E-2</v>
      </c>
    </row>
    <row r="44" spans="2:71">
      <c r="B44" s="38" t="s">
        <v>2155</v>
      </c>
      <c r="C44" s="38" t="s">
        <v>2162</v>
      </c>
      <c r="D44" s="39">
        <v>47.94</v>
      </c>
      <c r="E44" s="39">
        <v>0.14000000000000001</v>
      </c>
      <c r="F44" s="39">
        <v>1.59</v>
      </c>
      <c r="G44" s="39">
        <v>0.4296663</v>
      </c>
      <c r="I44" s="39">
        <v>7.21</v>
      </c>
      <c r="J44" s="39">
        <v>7.21</v>
      </c>
      <c r="K44" s="39">
        <v>0.12</v>
      </c>
      <c r="L44" s="39">
        <v>39.450000000000003</v>
      </c>
      <c r="M44" s="39">
        <v>0.24879720999999999</v>
      </c>
      <c r="N44" s="39">
        <v>2.86</v>
      </c>
      <c r="R44" s="39">
        <v>0.14000000000000001</v>
      </c>
      <c r="S44" s="39">
        <v>99.988463510000003</v>
      </c>
      <c r="T44" s="39">
        <v>90.6997712895852</v>
      </c>
      <c r="AC44">
        <v>17.899999999999999</v>
      </c>
      <c r="AE44">
        <v>2940</v>
      </c>
      <c r="AF44">
        <v>98</v>
      </c>
      <c r="AG44">
        <v>1955</v>
      </c>
      <c r="BG44">
        <v>6.4000000000000001E-2</v>
      </c>
      <c r="BH44">
        <v>0.23899999999999999</v>
      </c>
      <c r="BK44">
        <v>0.11</v>
      </c>
      <c r="BL44">
        <v>5.1999999999999998E-2</v>
      </c>
      <c r="BN44">
        <v>4.5999999999999999E-2</v>
      </c>
      <c r="BR44">
        <v>0.253</v>
      </c>
      <c r="BS44">
        <v>0.05</v>
      </c>
    </row>
    <row r="45" spans="2:71">
      <c r="B45" s="38" t="s">
        <v>2163</v>
      </c>
      <c r="C45" s="38" t="s">
        <v>2164</v>
      </c>
      <c r="D45" s="39">
        <v>42.32</v>
      </c>
      <c r="E45" s="39">
        <v>0.15</v>
      </c>
      <c r="F45" s="39">
        <v>2.97</v>
      </c>
      <c r="G45" s="39">
        <v>0.29959724999999998</v>
      </c>
      <c r="I45" s="39">
        <v>7.57</v>
      </c>
      <c r="J45" s="39">
        <v>7.57</v>
      </c>
      <c r="K45" s="39">
        <v>0.12</v>
      </c>
      <c r="L45" s="39">
        <v>36.97</v>
      </c>
      <c r="M45" s="39">
        <v>0.23034421999999999</v>
      </c>
      <c r="N45" s="39">
        <v>2.08</v>
      </c>
      <c r="O45" s="39">
        <v>7.0000000000000007E-2</v>
      </c>
      <c r="P45" s="40">
        <v>0.01</v>
      </c>
      <c r="R45" s="39">
        <v>6.93</v>
      </c>
      <c r="S45" s="39">
        <v>92.789941470000002</v>
      </c>
      <c r="T45" s="39">
        <v>89.695726859936798</v>
      </c>
      <c r="AE45">
        <v>2050</v>
      </c>
      <c r="AG45">
        <v>1810</v>
      </c>
      <c r="BG45">
        <v>8.1000000000000003E-2</v>
      </c>
      <c r="BH45">
        <v>0.307</v>
      </c>
      <c r="BJ45">
        <v>0.54400000000000004</v>
      </c>
      <c r="BK45">
        <v>0.21</v>
      </c>
      <c r="BL45">
        <v>8.6999999999999994E-2</v>
      </c>
      <c r="BN45">
        <v>6.8000000000000005E-2</v>
      </c>
      <c r="BR45">
        <v>0.29799999999999999</v>
      </c>
      <c r="BS45">
        <v>5.2400000000000002E-2</v>
      </c>
    </row>
    <row r="46" spans="2:71">
      <c r="B46" s="38" t="s">
        <v>2163</v>
      </c>
      <c r="C46" s="38" t="s">
        <v>2165</v>
      </c>
      <c r="D46" s="39">
        <v>40.5</v>
      </c>
      <c r="E46" s="39">
        <v>0.08</v>
      </c>
      <c r="F46" s="39">
        <v>1.92</v>
      </c>
      <c r="G46" s="39">
        <v>0.32005755000000002</v>
      </c>
      <c r="I46" s="39">
        <v>7.24</v>
      </c>
      <c r="J46" s="39">
        <v>7.24</v>
      </c>
      <c r="K46" s="39">
        <v>0.12</v>
      </c>
      <c r="L46" s="39">
        <v>38.97</v>
      </c>
      <c r="M46" s="39">
        <v>0.26979544</v>
      </c>
      <c r="N46" s="39">
        <v>1.1499999999999999</v>
      </c>
      <c r="O46" s="39">
        <v>0.01</v>
      </c>
      <c r="R46" s="39">
        <v>9.31</v>
      </c>
      <c r="S46" s="39">
        <v>90.579852990000006</v>
      </c>
      <c r="T46" s="39">
        <v>90.560555881970501</v>
      </c>
      <c r="AE46">
        <v>2190</v>
      </c>
      <c r="AG46">
        <v>2120</v>
      </c>
      <c r="BG46">
        <v>4.1000000000000002E-2</v>
      </c>
      <c r="BH46">
        <v>0.105</v>
      </c>
      <c r="BJ46">
        <v>0.17599999999999999</v>
      </c>
      <c r="BK46">
        <v>6.9000000000000006E-2</v>
      </c>
      <c r="BL46">
        <v>3.2000000000000001E-2</v>
      </c>
      <c r="BN46">
        <v>2.3E-2</v>
      </c>
      <c r="BR46">
        <v>0.14699999999999999</v>
      </c>
      <c r="BS46">
        <v>2.7099999999999999E-2</v>
      </c>
    </row>
    <row r="47" spans="2:71">
      <c r="B47" s="38" t="s">
        <v>2163</v>
      </c>
      <c r="C47" s="38" t="s">
        <v>2166</v>
      </c>
      <c r="D47" s="39">
        <v>42.61</v>
      </c>
      <c r="E47" s="39">
        <v>0.15</v>
      </c>
      <c r="F47" s="39">
        <v>3.07</v>
      </c>
      <c r="G47" s="39">
        <v>0.32005755000000002</v>
      </c>
      <c r="I47" s="39">
        <v>6.99</v>
      </c>
      <c r="J47" s="39">
        <v>6.99</v>
      </c>
      <c r="K47" s="39">
        <v>0.12</v>
      </c>
      <c r="L47" s="39">
        <v>37.32</v>
      </c>
      <c r="M47" s="39">
        <v>0.23034421999999999</v>
      </c>
      <c r="N47" s="39">
        <v>2.41</v>
      </c>
      <c r="O47" s="39">
        <v>0.05</v>
      </c>
      <c r="R47" s="39">
        <v>6.48</v>
      </c>
      <c r="S47" s="39">
        <v>93.270401770000007</v>
      </c>
      <c r="T47" s="39">
        <v>90.490895771208699</v>
      </c>
      <c r="AE47">
        <v>2190</v>
      </c>
      <c r="AG47">
        <v>1810</v>
      </c>
      <c r="BG47">
        <v>0.04</v>
      </c>
      <c r="BH47">
        <v>0.193</v>
      </c>
      <c r="BJ47">
        <v>0.45</v>
      </c>
      <c r="BK47">
        <v>0.24</v>
      </c>
      <c r="BL47">
        <v>9.6000000000000002E-2</v>
      </c>
      <c r="BN47">
        <v>7.6999999999999999E-2</v>
      </c>
      <c r="BR47">
        <v>0.34100000000000003</v>
      </c>
      <c r="BS47">
        <v>5.8799999999999998E-2</v>
      </c>
    </row>
    <row r="48" spans="2:71">
      <c r="B48" s="38" t="s">
        <v>2163</v>
      </c>
      <c r="C48" s="38" t="s">
        <v>2167</v>
      </c>
      <c r="D48" s="39">
        <v>41.23</v>
      </c>
      <c r="E48" s="39">
        <v>0.15</v>
      </c>
      <c r="F48" s="39">
        <v>2.86</v>
      </c>
      <c r="G48" s="39">
        <v>0.37997700000000001</v>
      </c>
      <c r="I48" s="39">
        <v>7.49</v>
      </c>
      <c r="J48" s="39">
        <v>7.49</v>
      </c>
      <c r="K48" s="39">
        <v>0.12</v>
      </c>
      <c r="L48" s="39">
        <v>37.25</v>
      </c>
      <c r="M48" s="39">
        <v>0.22016326</v>
      </c>
      <c r="N48" s="39">
        <v>2.29</v>
      </c>
      <c r="O48" s="39">
        <v>0.04</v>
      </c>
      <c r="R48" s="39">
        <v>7.63</v>
      </c>
      <c r="S48" s="39">
        <v>92.030140259999996</v>
      </c>
      <c r="T48" s="39">
        <v>89.862450711826895</v>
      </c>
      <c r="AE48">
        <v>2600</v>
      </c>
      <c r="AG48">
        <v>1730</v>
      </c>
      <c r="BG48">
        <v>4.3999999999999997E-2</v>
      </c>
      <c r="BH48">
        <v>0.123</v>
      </c>
      <c r="BJ48">
        <v>0.26</v>
      </c>
      <c r="BK48">
        <v>0.17799999999999999</v>
      </c>
      <c r="BL48">
        <v>6.8000000000000005E-2</v>
      </c>
      <c r="BN48">
        <v>5.2999999999999999E-2</v>
      </c>
      <c r="BR48">
        <v>0.28199999999999997</v>
      </c>
      <c r="BS48">
        <v>5.04E-2</v>
      </c>
    </row>
    <row r="49" spans="1:71">
      <c r="B49" s="38" t="s">
        <v>2163</v>
      </c>
      <c r="C49" s="38" t="s">
        <v>2168</v>
      </c>
      <c r="D49" s="39">
        <v>41.83</v>
      </c>
      <c r="E49" s="39">
        <v>0.12</v>
      </c>
      <c r="F49" s="39">
        <v>3.03</v>
      </c>
      <c r="G49" s="39">
        <v>0.37997700000000001</v>
      </c>
      <c r="I49" s="39">
        <v>6.79</v>
      </c>
      <c r="J49" s="39">
        <v>6.79</v>
      </c>
      <c r="K49" s="39">
        <v>0.12</v>
      </c>
      <c r="L49" s="39">
        <v>37.36</v>
      </c>
      <c r="M49" s="39">
        <v>0.22016326</v>
      </c>
      <c r="N49" s="39">
        <v>2.5499999999999998</v>
      </c>
      <c r="O49" s="39">
        <v>0.28999999999999998</v>
      </c>
      <c r="P49" s="40">
        <v>0.02</v>
      </c>
      <c r="R49" s="39">
        <v>7.04</v>
      </c>
      <c r="S49" s="39">
        <v>92.710140260000003</v>
      </c>
      <c r="T49" s="39">
        <v>90.746771834412002</v>
      </c>
      <c r="AE49">
        <v>2600</v>
      </c>
      <c r="AG49">
        <v>1730</v>
      </c>
      <c r="BG49">
        <v>0.03</v>
      </c>
      <c r="BH49">
        <v>0.108</v>
      </c>
      <c r="BJ49">
        <v>0.27</v>
      </c>
      <c r="BK49">
        <v>0.154</v>
      </c>
      <c r="BL49">
        <v>6.7000000000000004E-2</v>
      </c>
      <c r="BN49">
        <v>5.8000000000000003E-2</v>
      </c>
      <c r="BR49">
        <v>0.28000000000000003</v>
      </c>
      <c r="BS49">
        <v>5.0200000000000002E-2</v>
      </c>
    </row>
    <row r="50" spans="1:71">
      <c r="B50" s="38" t="s">
        <v>2163</v>
      </c>
      <c r="C50" s="38" t="s">
        <v>2169</v>
      </c>
      <c r="D50" s="39">
        <v>41.41</v>
      </c>
      <c r="E50" s="39">
        <v>0.12</v>
      </c>
      <c r="F50" s="39">
        <v>2.74</v>
      </c>
      <c r="G50" s="39">
        <v>0.350748</v>
      </c>
      <c r="I50" s="39">
        <v>7.34</v>
      </c>
      <c r="J50" s="39">
        <v>7.34</v>
      </c>
      <c r="K50" s="39">
        <v>0.12</v>
      </c>
      <c r="L50" s="39">
        <v>37.94</v>
      </c>
      <c r="M50" s="39">
        <v>0.22016326</v>
      </c>
      <c r="N50" s="39">
        <v>2.13</v>
      </c>
      <c r="O50" s="39">
        <v>0.06</v>
      </c>
      <c r="P50" s="40">
        <v>0.01</v>
      </c>
      <c r="R50" s="39">
        <v>7.59</v>
      </c>
      <c r="S50" s="39">
        <v>92.440911259999993</v>
      </c>
      <c r="T50" s="39">
        <v>90.208578379270506</v>
      </c>
      <c r="AE50">
        <v>2400</v>
      </c>
      <c r="AG50">
        <v>1730</v>
      </c>
      <c r="BG50">
        <v>3.7999999999999999E-2</v>
      </c>
      <c r="BH50">
        <v>8.1000000000000003E-2</v>
      </c>
      <c r="BJ50">
        <v>0.31</v>
      </c>
      <c r="BK50">
        <v>0.14799999999999999</v>
      </c>
      <c r="BL50">
        <v>6.8000000000000005E-2</v>
      </c>
      <c r="BN50">
        <v>5.3999999999999999E-2</v>
      </c>
      <c r="BR50">
        <v>0.27800000000000002</v>
      </c>
      <c r="BS50">
        <v>0.05</v>
      </c>
    </row>
    <row r="51" spans="1:71">
      <c r="B51" s="38" t="s">
        <v>2163</v>
      </c>
      <c r="C51" s="38" t="s">
        <v>2170</v>
      </c>
      <c r="D51" s="39">
        <v>41.76</v>
      </c>
      <c r="E51" s="39">
        <v>0.1</v>
      </c>
      <c r="F51" s="39">
        <v>2.36</v>
      </c>
      <c r="G51" s="39">
        <v>0.30982739999999998</v>
      </c>
      <c r="I51" s="39">
        <v>7.44</v>
      </c>
      <c r="J51" s="39">
        <v>7.44</v>
      </c>
      <c r="K51" s="39">
        <v>0.12</v>
      </c>
      <c r="L51" s="39">
        <v>38.97</v>
      </c>
      <c r="M51" s="39">
        <v>0.23034421999999999</v>
      </c>
      <c r="N51" s="39">
        <v>2.0299999999999998</v>
      </c>
      <c r="O51" s="39">
        <v>0.08</v>
      </c>
      <c r="P51" s="40">
        <v>0.01</v>
      </c>
      <c r="R51" s="39">
        <v>6.2</v>
      </c>
      <c r="S51" s="39">
        <v>93.41017162</v>
      </c>
      <c r="T51" s="39">
        <v>90.325026037842406</v>
      </c>
      <c r="AE51">
        <v>2120</v>
      </c>
      <c r="AG51">
        <v>1810</v>
      </c>
      <c r="BG51">
        <v>5.0999999999999997E-2</v>
      </c>
      <c r="BH51">
        <v>6.0999999999999999E-2</v>
      </c>
      <c r="BJ51">
        <v>0.16</v>
      </c>
      <c r="BK51">
        <v>0.112</v>
      </c>
      <c r="BL51">
        <v>4.7E-2</v>
      </c>
      <c r="BN51">
        <v>4.8000000000000001E-2</v>
      </c>
      <c r="BR51">
        <v>0.246</v>
      </c>
      <c r="BS51">
        <v>4.5199999999999997E-2</v>
      </c>
    </row>
    <row r="52" spans="1:71">
      <c r="B52" s="38" t="s">
        <v>2163</v>
      </c>
      <c r="C52" s="38" t="s">
        <v>2171</v>
      </c>
      <c r="D52" s="39">
        <v>42.49</v>
      </c>
      <c r="E52" s="39">
        <v>0.13</v>
      </c>
      <c r="F52" s="39">
        <v>2.42</v>
      </c>
      <c r="G52" s="39">
        <v>0.35951670000000002</v>
      </c>
      <c r="I52" s="39">
        <v>7.62</v>
      </c>
      <c r="J52" s="39">
        <v>7.62</v>
      </c>
      <c r="K52" s="39">
        <v>0.12</v>
      </c>
      <c r="L52" s="39">
        <v>39.200000000000003</v>
      </c>
      <c r="M52" s="39">
        <v>0.23034421999999999</v>
      </c>
      <c r="N52" s="39">
        <v>1.96</v>
      </c>
      <c r="O52" s="39">
        <v>0.06</v>
      </c>
      <c r="P52" s="40">
        <v>0.01</v>
      </c>
      <c r="R52" s="39">
        <v>4.99</v>
      </c>
      <c r="S52" s="39">
        <v>94.599860919999998</v>
      </c>
      <c r="T52" s="39">
        <v>90.166394370220203</v>
      </c>
      <c r="AE52">
        <v>2460</v>
      </c>
      <c r="AG52">
        <v>1810</v>
      </c>
      <c r="BG52">
        <v>2.9000000000000001E-2</v>
      </c>
      <c r="BH52">
        <v>7.9000000000000001E-2</v>
      </c>
      <c r="BJ52">
        <v>0.18</v>
      </c>
      <c r="BK52">
        <v>0.111</v>
      </c>
      <c r="BL52">
        <v>5.0999999999999997E-2</v>
      </c>
      <c r="BN52">
        <v>4.7E-2</v>
      </c>
      <c r="BR52">
        <v>0.25800000000000001</v>
      </c>
      <c r="BS52">
        <v>4.3799999999999999E-2</v>
      </c>
    </row>
    <row r="53" spans="1:71">
      <c r="B53" s="38" t="s">
        <v>2163</v>
      </c>
      <c r="C53" s="38" t="s">
        <v>2172</v>
      </c>
      <c r="D53" s="39">
        <v>42.33</v>
      </c>
      <c r="E53" s="39">
        <v>0.24</v>
      </c>
      <c r="F53" s="39">
        <v>3.72</v>
      </c>
      <c r="G53" s="39">
        <v>0.32005755000000002</v>
      </c>
      <c r="I53" s="39">
        <v>7.31</v>
      </c>
      <c r="J53" s="39">
        <v>7.31</v>
      </c>
      <c r="K53" s="39">
        <v>0.12</v>
      </c>
      <c r="L53" s="39">
        <v>37.53</v>
      </c>
      <c r="M53" s="39">
        <v>0.20998230000000001</v>
      </c>
      <c r="N53" s="39">
        <v>2.3199999999999998</v>
      </c>
      <c r="O53" s="39">
        <v>0.22</v>
      </c>
      <c r="R53" s="39">
        <v>5.42</v>
      </c>
      <c r="S53" s="39">
        <v>94.320039850000001</v>
      </c>
      <c r="T53" s="39">
        <v>90.148619926297499</v>
      </c>
      <c r="AE53">
        <v>2190</v>
      </c>
      <c r="AG53">
        <v>1650</v>
      </c>
      <c r="BG53">
        <v>7.3999999999999996E-2</v>
      </c>
      <c r="BH53">
        <v>0.26</v>
      </c>
      <c r="BJ53">
        <v>0.39</v>
      </c>
      <c r="BK53">
        <v>0.186</v>
      </c>
      <c r="BL53">
        <v>7.4999999999999997E-2</v>
      </c>
      <c r="BN53">
        <v>6.2E-2</v>
      </c>
      <c r="BR53">
        <v>0.27200000000000002</v>
      </c>
      <c r="BS53">
        <v>4.7600000000000003E-2</v>
      </c>
    </row>
    <row r="54" spans="1:71">
      <c r="B54" s="38" t="s">
        <v>2163</v>
      </c>
      <c r="C54" s="38" t="s">
        <v>2173</v>
      </c>
      <c r="D54" s="39">
        <v>42.64</v>
      </c>
      <c r="E54" s="39">
        <v>0.22</v>
      </c>
      <c r="F54" s="39">
        <v>3.37</v>
      </c>
      <c r="G54" s="39">
        <v>0.35951670000000002</v>
      </c>
      <c r="H54" s="39">
        <v>7.99</v>
      </c>
      <c r="J54" s="39">
        <v>7.1894020000000003</v>
      </c>
      <c r="K54" s="39">
        <v>0.12</v>
      </c>
      <c r="L54" s="39">
        <v>37.82</v>
      </c>
      <c r="M54" s="39">
        <v>0.22016326</v>
      </c>
      <c r="N54" s="39">
        <v>2.2799999999999998</v>
      </c>
      <c r="O54" s="39">
        <v>0.12</v>
      </c>
      <c r="P54" s="40">
        <v>0.01</v>
      </c>
      <c r="R54" s="39">
        <v>4.7300000000000004</v>
      </c>
      <c r="S54" s="39">
        <v>94.349081960000007</v>
      </c>
      <c r="T54" s="39">
        <v>90.370358255194503</v>
      </c>
      <c r="AE54">
        <v>2460</v>
      </c>
      <c r="AG54">
        <v>1730</v>
      </c>
    </row>
    <row r="56" spans="1:71">
      <c r="A56" s="38" t="s">
        <v>2174</v>
      </c>
      <c r="B56" s="38" t="s">
        <v>2175</v>
      </c>
      <c r="C56" s="38" t="s">
        <v>2176</v>
      </c>
      <c r="D56" s="39">
        <v>42.59</v>
      </c>
      <c r="E56" s="39">
        <v>0.01</v>
      </c>
      <c r="F56" s="39">
        <v>0.88</v>
      </c>
      <c r="G56" s="39">
        <v>0.29228999999999999</v>
      </c>
      <c r="I56" s="39">
        <v>7.91</v>
      </c>
      <c r="J56" s="39">
        <v>7.91</v>
      </c>
      <c r="K56" s="39">
        <v>0.12</v>
      </c>
      <c r="L56" s="39">
        <v>46.71</v>
      </c>
      <c r="M56" s="39">
        <v>0.30288356</v>
      </c>
      <c r="N56" s="39">
        <v>0.77</v>
      </c>
      <c r="O56" s="39">
        <v>0.03</v>
      </c>
      <c r="P56" s="40">
        <v>3.0000000000000001E-3</v>
      </c>
      <c r="Q56" s="40">
        <v>3.0000000000000001E-3</v>
      </c>
      <c r="R56" s="39">
        <v>8.9499999999999993</v>
      </c>
      <c r="S56" s="39">
        <v>99.621173560000003</v>
      </c>
      <c r="T56" s="39">
        <v>91.323431172473306</v>
      </c>
      <c r="AC56">
        <v>6.7</v>
      </c>
      <c r="AD56">
        <v>22</v>
      </c>
      <c r="AE56">
        <v>2000</v>
      </c>
      <c r="AF56">
        <v>110</v>
      </c>
      <c r="AG56">
        <v>2380</v>
      </c>
      <c r="AH56">
        <v>6</v>
      </c>
      <c r="AI56">
        <v>47</v>
      </c>
      <c r="AJ56">
        <v>0.5</v>
      </c>
      <c r="AO56">
        <v>0.1</v>
      </c>
      <c r="AP56">
        <v>0.5</v>
      </c>
      <c r="BG56">
        <v>8.9999999999999993E-3</v>
      </c>
      <c r="BK56">
        <v>1.0999999999999999E-2</v>
      </c>
      <c r="BL56">
        <v>5.0000000000000001E-3</v>
      </c>
      <c r="BR56">
        <v>0.04</v>
      </c>
      <c r="BS56">
        <v>7.7000000000000002E-3</v>
      </c>
    </row>
    <row r="57" spans="1:71">
      <c r="B57" s="38" t="s">
        <v>2175</v>
      </c>
      <c r="C57" s="38" t="s">
        <v>2177</v>
      </c>
      <c r="D57" s="39">
        <v>43.6</v>
      </c>
      <c r="E57" s="39">
        <v>5.0000000000000001E-3</v>
      </c>
      <c r="F57" s="39">
        <v>1.36</v>
      </c>
      <c r="G57" s="39">
        <v>0.39605295000000001</v>
      </c>
      <c r="I57" s="39">
        <v>7.36</v>
      </c>
      <c r="J57" s="39">
        <v>7.36</v>
      </c>
      <c r="K57" s="39">
        <v>0.13</v>
      </c>
      <c r="L57" s="39">
        <v>44.97</v>
      </c>
      <c r="M57" s="39">
        <v>0.29906569999999999</v>
      </c>
      <c r="N57" s="39">
        <v>1.22</v>
      </c>
      <c r="O57" s="39">
        <v>0.05</v>
      </c>
      <c r="P57" s="40">
        <v>0.01</v>
      </c>
      <c r="Q57" s="40">
        <v>0.01</v>
      </c>
      <c r="R57" s="39">
        <v>8.75</v>
      </c>
      <c r="S57" s="39">
        <v>99.410118650000001</v>
      </c>
      <c r="T57" s="39">
        <v>91.5898905725698</v>
      </c>
      <c r="AC57">
        <v>8.85</v>
      </c>
      <c r="AD57">
        <v>27</v>
      </c>
      <c r="AE57">
        <v>2710</v>
      </c>
      <c r="AF57">
        <v>101</v>
      </c>
      <c r="AG57">
        <v>2350</v>
      </c>
      <c r="AH57">
        <v>4</v>
      </c>
      <c r="AI57">
        <v>44</v>
      </c>
      <c r="AJ57">
        <v>1</v>
      </c>
      <c r="AO57">
        <v>0.2</v>
      </c>
      <c r="AP57">
        <v>1</v>
      </c>
      <c r="BG57">
        <v>4.1000000000000002E-2</v>
      </c>
      <c r="BL57">
        <v>7.7000000000000002E-3</v>
      </c>
      <c r="BN57">
        <v>6.0000000000000001E-3</v>
      </c>
      <c r="BR57">
        <v>6.2E-2</v>
      </c>
      <c r="BS57">
        <v>1.4999999999999999E-2</v>
      </c>
    </row>
    <row r="58" spans="1:71">
      <c r="B58" s="38" t="s">
        <v>2175</v>
      </c>
      <c r="C58" s="38" t="s">
        <v>2178</v>
      </c>
      <c r="D58" s="39">
        <v>44.13</v>
      </c>
      <c r="E58" s="39">
        <v>0.05</v>
      </c>
      <c r="F58" s="39">
        <v>1.87</v>
      </c>
      <c r="G58" s="39">
        <v>0.33613349999999997</v>
      </c>
      <c r="I58" s="39">
        <v>8.07</v>
      </c>
      <c r="J58" s="39">
        <v>8.07</v>
      </c>
      <c r="K58" s="39">
        <v>0.13</v>
      </c>
      <c r="L58" s="39">
        <v>43.47</v>
      </c>
      <c r="M58" s="39">
        <v>0.30161093999999999</v>
      </c>
      <c r="N58" s="39">
        <v>1.48</v>
      </c>
      <c r="O58" s="39">
        <v>0.11</v>
      </c>
      <c r="P58" s="40">
        <v>0.01</v>
      </c>
      <c r="Q58" s="40">
        <v>0.01</v>
      </c>
      <c r="R58" s="39">
        <v>1.96</v>
      </c>
      <c r="S58" s="39">
        <v>99.967744440000004</v>
      </c>
      <c r="T58" s="39">
        <v>90.566936619911303</v>
      </c>
      <c r="AC58">
        <v>10.199999999999999</v>
      </c>
      <c r="AD58">
        <v>43</v>
      </c>
      <c r="AE58">
        <v>2300</v>
      </c>
      <c r="AF58">
        <v>112</v>
      </c>
      <c r="AG58">
        <v>2370</v>
      </c>
      <c r="AH58">
        <v>7</v>
      </c>
      <c r="AI58">
        <v>50</v>
      </c>
      <c r="AJ58">
        <v>1</v>
      </c>
      <c r="AP58">
        <v>1.8</v>
      </c>
      <c r="AQ58">
        <v>1</v>
      </c>
      <c r="AR58">
        <v>3</v>
      </c>
      <c r="BG58">
        <v>4.7E-2</v>
      </c>
      <c r="BK58">
        <v>7.0000000000000007E-2</v>
      </c>
      <c r="BL58">
        <v>3.6999999999999998E-2</v>
      </c>
      <c r="BN58">
        <v>3.7999999999999999E-2</v>
      </c>
      <c r="BR58">
        <v>0.18</v>
      </c>
      <c r="BS58">
        <v>3.2000000000000001E-2</v>
      </c>
    </row>
    <row r="59" spans="1:71">
      <c r="B59" s="38" t="s">
        <v>2175</v>
      </c>
      <c r="C59" s="38" t="s">
        <v>2179</v>
      </c>
      <c r="D59" s="39">
        <v>44.61</v>
      </c>
      <c r="E59" s="39">
        <v>0.03</v>
      </c>
      <c r="F59" s="39">
        <v>2.09</v>
      </c>
      <c r="G59" s="39">
        <v>0.43405064999999998</v>
      </c>
      <c r="I59" s="39">
        <v>7.66</v>
      </c>
      <c r="J59" s="39">
        <v>7.66</v>
      </c>
      <c r="K59" s="39">
        <v>0.13</v>
      </c>
      <c r="L59" s="39">
        <v>42.72</v>
      </c>
      <c r="M59" s="39">
        <v>0.29652045999999999</v>
      </c>
      <c r="N59" s="39">
        <v>1.72</v>
      </c>
      <c r="O59" s="39">
        <v>0.1</v>
      </c>
      <c r="P59" s="40">
        <v>0.01</v>
      </c>
      <c r="Q59" s="40">
        <v>0.01</v>
      </c>
      <c r="R59" s="39">
        <v>2.39</v>
      </c>
      <c r="S59" s="39">
        <v>99.810571109999998</v>
      </c>
      <c r="T59" s="39">
        <v>90.859555554186898</v>
      </c>
      <c r="AC59">
        <v>11</v>
      </c>
      <c r="AD59">
        <v>42</v>
      </c>
      <c r="AE59">
        <v>2970</v>
      </c>
      <c r="AF59">
        <v>105</v>
      </c>
      <c r="AG59">
        <v>2330</v>
      </c>
      <c r="AH59">
        <v>1</v>
      </c>
      <c r="AI59">
        <v>45</v>
      </c>
      <c r="AJ59">
        <v>1</v>
      </c>
      <c r="AP59">
        <v>1.8</v>
      </c>
      <c r="AQ59">
        <v>1</v>
      </c>
      <c r="BG59">
        <v>2.3E-2</v>
      </c>
      <c r="BJ59">
        <v>0.08</v>
      </c>
      <c r="BK59">
        <v>0.03</v>
      </c>
      <c r="BL59">
        <v>1.7999999999999999E-2</v>
      </c>
      <c r="BN59">
        <v>3.4000000000000002E-2</v>
      </c>
      <c r="BR59">
        <v>0.14000000000000001</v>
      </c>
      <c r="BS59">
        <v>2.8000000000000001E-2</v>
      </c>
    </row>
    <row r="60" spans="1:71">
      <c r="B60" s="38" t="s">
        <v>2175</v>
      </c>
      <c r="C60" s="38" t="s">
        <v>2180</v>
      </c>
      <c r="D60" s="39">
        <v>44</v>
      </c>
      <c r="E60" s="39">
        <v>0.08</v>
      </c>
      <c r="F60" s="39">
        <v>2.63</v>
      </c>
      <c r="G60" s="39">
        <v>0.41359035</v>
      </c>
      <c r="I60" s="39">
        <v>7.63</v>
      </c>
      <c r="J60" s="39">
        <v>7.63</v>
      </c>
      <c r="K60" s="39">
        <v>0.13</v>
      </c>
      <c r="L60" s="39">
        <v>42.19</v>
      </c>
      <c r="M60" s="39">
        <v>0.28379426000000002</v>
      </c>
      <c r="N60" s="39">
        <v>2.0499999999999998</v>
      </c>
      <c r="O60" s="39">
        <v>0.16</v>
      </c>
      <c r="P60" s="40">
        <v>0.01</v>
      </c>
      <c r="Q60" s="40">
        <v>0.01</v>
      </c>
      <c r="R60" s="39">
        <v>8.1999999999999993</v>
      </c>
      <c r="S60" s="39">
        <v>99.587384610000001</v>
      </c>
      <c r="T60" s="39">
        <v>90.788217376008802</v>
      </c>
      <c r="AC60">
        <v>11.2</v>
      </c>
      <c r="AD60">
        <v>46</v>
      </c>
      <c r="AE60">
        <v>2830</v>
      </c>
      <c r="AF60">
        <v>112</v>
      </c>
      <c r="AG60">
        <v>2230</v>
      </c>
      <c r="AH60">
        <v>15</v>
      </c>
      <c r="AI60">
        <v>47</v>
      </c>
      <c r="AJ60">
        <v>2</v>
      </c>
      <c r="AO60">
        <v>0.4</v>
      </c>
      <c r="AP60">
        <v>8.8000000000000007</v>
      </c>
      <c r="AQ60">
        <v>2</v>
      </c>
      <c r="AR60">
        <v>4</v>
      </c>
      <c r="BG60">
        <v>0.13</v>
      </c>
      <c r="BH60">
        <v>0.43</v>
      </c>
      <c r="BK60">
        <v>0.16</v>
      </c>
      <c r="BL60">
        <v>7.3999999999999996E-2</v>
      </c>
      <c r="BN60">
        <v>6.2E-2</v>
      </c>
      <c r="BR60">
        <v>0.25</v>
      </c>
      <c r="BS60">
        <v>5.1999999999999998E-2</v>
      </c>
    </row>
    <row r="61" spans="1:71">
      <c r="B61" s="38" t="s">
        <v>2175</v>
      </c>
      <c r="C61" s="38" t="s">
        <v>2181</v>
      </c>
      <c r="D61" s="39">
        <v>44.07</v>
      </c>
      <c r="E61" s="39">
        <v>7.0000000000000007E-2</v>
      </c>
      <c r="F61" s="39">
        <v>2.64</v>
      </c>
      <c r="G61" s="39">
        <v>0.34344075000000002</v>
      </c>
      <c r="I61" s="39">
        <v>7.84</v>
      </c>
      <c r="J61" s="39">
        <v>7.84</v>
      </c>
      <c r="K61" s="39">
        <v>0.13</v>
      </c>
      <c r="L61" s="39">
        <v>41.73</v>
      </c>
      <c r="M61" s="39">
        <v>0.29397521999999998</v>
      </c>
      <c r="N61" s="39">
        <v>2.16</v>
      </c>
      <c r="O61" s="39">
        <v>0.16</v>
      </c>
      <c r="P61" s="40">
        <v>0.01</v>
      </c>
      <c r="Q61" s="40">
        <v>0.01</v>
      </c>
      <c r="R61" s="39">
        <v>2.41</v>
      </c>
      <c r="S61" s="39">
        <v>99.4574159699999</v>
      </c>
      <c r="T61" s="39">
        <v>90.464468728801094</v>
      </c>
      <c r="AC61">
        <v>10</v>
      </c>
      <c r="AD61">
        <v>53</v>
      </c>
      <c r="AE61">
        <v>2350</v>
      </c>
      <c r="AG61">
        <v>2310</v>
      </c>
      <c r="AH61">
        <v>17</v>
      </c>
      <c r="AI61">
        <v>52</v>
      </c>
      <c r="AJ61">
        <v>2</v>
      </c>
      <c r="AO61">
        <v>0.1</v>
      </c>
      <c r="AP61">
        <v>4.4000000000000004</v>
      </c>
      <c r="AQ61">
        <v>2</v>
      </c>
      <c r="AR61">
        <v>2</v>
      </c>
      <c r="BG61">
        <v>7.5999999999999998E-2</v>
      </c>
      <c r="BH61">
        <v>0.27</v>
      </c>
      <c r="BJ61">
        <v>0.39</v>
      </c>
      <c r="BK61">
        <v>0.11</v>
      </c>
      <c r="BL61">
        <v>6.5000000000000002E-2</v>
      </c>
      <c r="BN61">
        <v>4.9000000000000002E-2</v>
      </c>
      <c r="BR61">
        <v>0.25</v>
      </c>
      <c r="BS61">
        <v>4.4999999999999998E-2</v>
      </c>
    </row>
    <row r="62" spans="1:71">
      <c r="B62" s="38" t="s">
        <v>2175</v>
      </c>
      <c r="C62" s="38" t="s">
        <v>2182</v>
      </c>
      <c r="D62" s="39">
        <v>43.9</v>
      </c>
      <c r="E62" s="39">
        <v>0.03</v>
      </c>
      <c r="F62" s="39">
        <v>2.37</v>
      </c>
      <c r="G62" s="39">
        <v>0.44574225000000001</v>
      </c>
      <c r="I62" s="39">
        <v>8.02</v>
      </c>
      <c r="J62" s="39">
        <v>8.02</v>
      </c>
      <c r="K62" s="39">
        <v>0.14000000000000001</v>
      </c>
      <c r="L62" s="39">
        <v>41.59</v>
      </c>
      <c r="M62" s="39">
        <v>0.2736133</v>
      </c>
      <c r="N62" s="39">
        <v>2.58</v>
      </c>
      <c r="O62" s="39">
        <v>0.16</v>
      </c>
      <c r="P62" s="40">
        <v>0.01</v>
      </c>
      <c r="Q62" s="40">
        <v>0.01</v>
      </c>
      <c r="R62" s="39">
        <v>5.69</v>
      </c>
      <c r="S62" s="39">
        <v>99.529355550000005</v>
      </c>
      <c r="T62" s="39">
        <v>90.237284261051499</v>
      </c>
      <c r="AC62">
        <v>12.9</v>
      </c>
      <c r="AD62">
        <v>49</v>
      </c>
      <c r="AE62">
        <v>3050</v>
      </c>
      <c r="AG62">
        <v>2150</v>
      </c>
      <c r="AH62">
        <v>12</v>
      </c>
      <c r="AI62">
        <v>47</v>
      </c>
      <c r="AJ62">
        <v>2</v>
      </c>
      <c r="AO62">
        <v>0.5</v>
      </c>
      <c r="AP62">
        <v>5.6</v>
      </c>
      <c r="AQ62">
        <v>2</v>
      </c>
      <c r="AR62">
        <v>1</v>
      </c>
      <c r="BG62">
        <v>6.4000000000000001E-2</v>
      </c>
      <c r="BH62">
        <v>0.24</v>
      </c>
      <c r="BK62">
        <v>6.5000000000000002E-2</v>
      </c>
      <c r="BL62">
        <v>3.5000000000000003E-2</v>
      </c>
      <c r="BN62">
        <v>0.04</v>
      </c>
      <c r="BR62">
        <v>0.19</v>
      </c>
      <c r="BS62">
        <v>3.5000000000000003E-2</v>
      </c>
    </row>
    <row r="63" spans="1:71">
      <c r="B63" s="38" t="s">
        <v>2175</v>
      </c>
      <c r="C63" s="38" t="s">
        <v>2183</v>
      </c>
      <c r="D63" s="39">
        <v>44.34</v>
      </c>
      <c r="E63" s="39">
        <v>0.08</v>
      </c>
      <c r="F63" s="39">
        <v>2.5499999999999998</v>
      </c>
      <c r="G63" s="39">
        <v>0.39751439999999999</v>
      </c>
      <c r="I63" s="39">
        <v>7.66</v>
      </c>
      <c r="J63" s="39">
        <v>7.66</v>
      </c>
      <c r="K63" s="39">
        <v>0.13</v>
      </c>
      <c r="L63" s="39">
        <v>41.58</v>
      </c>
      <c r="M63" s="39">
        <v>0.27997640000000001</v>
      </c>
      <c r="N63" s="39">
        <v>2.4300000000000002</v>
      </c>
      <c r="O63" s="39">
        <v>0.2</v>
      </c>
      <c r="P63" s="40">
        <v>5.0000000000000001E-3</v>
      </c>
      <c r="Q63" s="40">
        <v>3.0000000000000001E-3</v>
      </c>
      <c r="R63" s="39">
        <v>3.68</v>
      </c>
      <c r="S63" s="39">
        <v>99.655490799999995</v>
      </c>
      <c r="T63" s="39">
        <v>90.632427233030498</v>
      </c>
      <c r="AC63">
        <v>10.8</v>
      </c>
      <c r="AD63">
        <v>56</v>
      </c>
      <c r="AE63">
        <v>2720</v>
      </c>
      <c r="AF63">
        <v>107</v>
      </c>
      <c r="AG63">
        <v>2200</v>
      </c>
      <c r="AH63">
        <v>22</v>
      </c>
      <c r="AI63">
        <v>53</v>
      </c>
      <c r="AJ63">
        <v>2</v>
      </c>
      <c r="AP63">
        <v>7</v>
      </c>
      <c r="AQ63">
        <v>2</v>
      </c>
      <c r="AR63">
        <v>3</v>
      </c>
      <c r="BG63">
        <v>8.8999999999999996E-2</v>
      </c>
      <c r="BH63">
        <v>0.41</v>
      </c>
      <c r="BJ63">
        <v>0.43</v>
      </c>
      <c r="BK63">
        <v>0.17</v>
      </c>
      <c r="BL63">
        <v>7.0999999999999994E-2</v>
      </c>
      <c r="BN63">
        <v>5.0999999999999997E-2</v>
      </c>
      <c r="BR63">
        <v>0.23</v>
      </c>
      <c r="BS63">
        <v>3.5000000000000003E-2</v>
      </c>
    </row>
    <row r="64" spans="1:71">
      <c r="B64" s="38" t="s">
        <v>2175</v>
      </c>
      <c r="C64" s="38" t="s">
        <v>2184</v>
      </c>
      <c r="D64" s="39">
        <v>43.92</v>
      </c>
      <c r="E64" s="39">
        <v>0.2</v>
      </c>
      <c r="F64" s="39">
        <v>2.61</v>
      </c>
      <c r="G64" s="39">
        <v>0.37559264999999997</v>
      </c>
      <c r="I64" s="39">
        <v>8.73</v>
      </c>
      <c r="J64" s="39">
        <v>8.73</v>
      </c>
      <c r="K64" s="39">
        <v>0.13</v>
      </c>
      <c r="L64" s="39">
        <v>40.729999999999997</v>
      </c>
      <c r="M64" s="39">
        <v>0.2736133</v>
      </c>
      <c r="N64" s="39">
        <v>2.5099999999999998</v>
      </c>
      <c r="O64" s="39">
        <v>0.2</v>
      </c>
      <c r="P64" s="40">
        <v>3.0000000000000001E-3</v>
      </c>
      <c r="Q64" s="40">
        <v>3.0000000000000001E-3</v>
      </c>
      <c r="R64" s="39">
        <v>3.35</v>
      </c>
      <c r="S64" s="39">
        <v>99.685205949999997</v>
      </c>
      <c r="T64" s="39">
        <v>89.265481578404007</v>
      </c>
      <c r="AC64">
        <v>12.5</v>
      </c>
      <c r="AD64">
        <v>55</v>
      </c>
      <c r="AE64">
        <v>2570</v>
      </c>
      <c r="AF64">
        <v>109</v>
      </c>
      <c r="AG64">
        <v>2150</v>
      </c>
      <c r="AH64">
        <v>17</v>
      </c>
      <c r="AI64">
        <v>57</v>
      </c>
      <c r="AJ64">
        <v>2.5</v>
      </c>
      <c r="AO64">
        <v>0.1</v>
      </c>
      <c r="AP64">
        <v>4.5</v>
      </c>
      <c r="AQ64">
        <v>3</v>
      </c>
      <c r="AR64">
        <v>5</v>
      </c>
      <c r="BG64">
        <v>5.6000000000000001E-2</v>
      </c>
      <c r="BH64">
        <v>0.47</v>
      </c>
      <c r="BJ64">
        <v>0.96</v>
      </c>
      <c r="BK64">
        <v>0.37</v>
      </c>
      <c r="BL64">
        <v>0.15</v>
      </c>
      <c r="BN64">
        <v>8.5000000000000006E-2</v>
      </c>
      <c r="BR64">
        <v>0.27</v>
      </c>
      <c r="BS64">
        <v>0.04</v>
      </c>
    </row>
    <row r="65" spans="1:71">
      <c r="B65" s="38" t="s">
        <v>2175</v>
      </c>
      <c r="C65" s="38" t="s">
        <v>2185</v>
      </c>
      <c r="D65" s="39">
        <v>44.36</v>
      </c>
      <c r="E65" s="39">
        <v>0.06</v>
      </c>
      <c r="F65" s="39">
        <v>2.94</v>
      </c>
      <c r="G65" s="39">
        <v>0.28995167999999999</v>
      </c>
      <c r="I65" s="39">
        <v>8.17</v>
      </c>
      <c r="J65" s="39">
        <v>8.17</v>
      </c>
      <c r="K65" s="39">
        <v>0.13</v>
      </c>
      <c r="L65" s="39">
        <v>40.56</v>
      </c>
      <c r="M65" s="39">
        <v>0.2736133</v>
      </c>
      <c r="N65" s="39">
        <v>2.71</v>
      </c>
      <c r="O65" s="39">
        <v>0.27</v>
      </c>
      <c r="P65" s="40">
        <v>3.0000000000000001E-3</v>
      </c>
      <c r="Q65" s="40">
        <v>3.0000000000000001E-3</v>
      </c>
      <c r="R65" s="39">
        <v>2.12</v>
      </c>
      <c r="S65" s="39">
        <v>99.769564979999998</v>
      </c>
      <c r="T65" s="39">
        <v>89.846317661481905</v>
      </c>
      <c r="AC65">
        <v>11.2</v>
      </c>
      <c r="AD65">
        <v>54</v>
      </c>
      <c r="AE65">
        <v>1984</v>
      </c>
      <c r="AF65">
        <v>110</v>
      </c>
      <c r="AG65">
        <v>2150</v>
      </c>
      <c r="AH65">
        <v>23</v>
      </c>
      <c r="AI65">
        <v>53</v>
      </c>
      <c r="AJ65">
        <v>2</v>
      </c>
      <c r="AO65">
        <v>0.1</v>
      </c>
      <c r="AP65">
        <v>2</v>
      </c>
      <c r="AQ65">
        <v>2</v>
      </c>
      <c r="AR65">
        <v>1</v>
      </c>
      <c r="BG65">
        <v>5.8999999999999997E-2</v>
      </c>
      <c r="BH65">
        <v>0.18</v>
      </c>
      <c r="BJ65">
        <v>0.3</v>
      </c>
      <c r="BK65">
        <v>0.12</v>
      </c>
      <c r="BL65">
        <v>0.06</v>
      </c>
      <c r="BN65">
        <v>5.3999999999999999E-2</v>
      </c>
      <c r="BR65">
        <v>0.26</v>
      </c>
      <c r="BS65">
        <v>0.04</v>
      </c>
    </row>
    <row r="66" spans="1:71">
      <c r="B66" s="38" t="s">
        <v>2175</v>
      </c>
      <c r="C66" s="38" t="s">
        <v>2186</v>
      </c>
      <c r="D66" s="39">
        <v>44.36</v>
      </c>
      <c r="E66" s="39">
        <v>0.12</v>
      </c>
      <c r="F66" s="39">
        <v>3.49</v>
      </c>
      <c r="G66" s="39">
        <v>0.38216917500000003</v>
      </c>
      <c r="I66" s="39">
        <v>8.2899999999999991</v>
      </c>
      <c r="J66" s="39">
        <v>8.2899999999999991</v>
      </c>
      <c r="K66" s="39">
        <v>0.14000000000000001</v>
      </c>
      <c r="L66" s="39">
        <v>39.380000000000003</v>
      </c>
      <c r="M66" s="39">
        <v>0.27870378000000001</v>
      </c>
      <c r="N66" s="39">
        <v>2.96</v>
      </c>
      <c r="O66" s="39">
        <v>0.28000000000000003</v>
      </c>
      <c r="P66" s="40">
        <v>0.01</v>
      </c>
      <c r="Q66" s="40">
        <v>0.01</v>
      </c>
      <c r="R66" s="39">
        <v>3.36</v>
      </c>
      <c r="S66" s="39">
        <v>99.700872954999994</v>
      </c>
      <c r="T66" s="39">
        <v>89.436827239463895</v>
      </c>
      <c r="AC66">
        <v>14.4</v>
      </c>
      <c r="AD66">
        <v>65</v>
      </c>
      <c r="AE66">
        <v>2615</v>
      </c>
      <c r="AG66">
        <v>2190</v>
      </c>
      <c r="AH66">
        <v>23</v>
      </c>
      <c r="AI66">
        <v>56</v>
      </c>
      <c r="AJ66">
        <v>3</v>
      </c>
      <c r="AO66">
        <v>0.2</v>
      </c>
      <c r="AP66">
        <v>11</v>
      </c>
      <c r="AQ66">
        <v>3</v>
      </c>
      <c r="AR66">
        <v>6</v>
      </c>
      <c r="BG66">
        <v>0.3</v>
      </c>
      <c r="BH66">
        <v>0.78</v>
      </c>
      <c r="BJ66">
        <v>0.69</v>
      </c>
      <c r="BK66">
        <v>0.26</v>
      </c>
      <c r="BL66">
        <v>0.12</v>
      </c>
      <c r="BN66">
        <v>7.1999999999999995E-2</v>
      </c>
      <c r="BR66">
        <v>0.38</v>
      </c>
      <c r="BS66">
        <v>6.5000000000000002E-2</v>
      </c>
    </row>
    <row r="67" spans="1:71">
      <c r="B67" s="38" t="s">
        <v>2175</v>
      </c>
      <c r="C67" s="38" t="s">
        <v>2187</v>
      </c>
      <c r="D67" s="39">
        <v>44.28</v>
      </c>
      <c r="E67" s="39">
        <v>0.11</v>
      </c>
      <c r="F67" s="39">
        <v>3.52</v>
      </c>
      <c r="G67" s="39">
        <v>0.34344075000000002</v>
      </c>
      <c r="I67" s="39">
        <v>8.07</v>
      </c>
      <c r="J67" s="39">
        <v>8.07</v>
      </c>
      <c r="K67" s="39">
        <v>0.13</v>
      </c>
      <c r="L67" s="39">
        <v>39.29</v>
      </c>
      <c r="M67" s="39">
        <v>0.24816089999999999</v>
      </c>
      <c r="N67" s="39">
        <v>3.01</v>
      </c>
      <c r="O67" s="39">
        <v>0.27</v>
      </c>
      <c r="P67" s="40">
        <v>0.01</v>
      </c>
      <c r="Q67" s="40">
        <v>5.0000000000000001E-3</v>
      </c>
      <c r="R67" s="39">
        <v>8.0299999999999994</v>
      </c>
      <c r="S67" s="39">
        <v>99.286601649999994</v>
      </c>
      <c r="T67" s="39">
        <v>89.667066221218406</v>
      </c>
      <c r="AC67">
        <v>13.4</v>
      </c>
      <c r="AD67">
        <v>59</v>
      </c>
      <c r="AE67">
        <v>2350</v>
      </c>
      <c r="AF67">
        <v>99</v>
      </c>
      <c r="AG67">
        <v>1950</v>
      </c>
      <c r="AH67">
        <v>27</v>
      </c>
      <c r="AI67">
        <v>53</v>
      </c>
      <c r="AJ67">
        <v>3</v>
      </c>
      <c r="AO67">
        <v>0.1</v>
      </c>
      <c r="AP67">
        <v>6.5</v>
      </c>
      <c r="AQ67">
        <v>3</v>
      </c>
      <c r="AR67">
        <v>4</v>
      </c>
      <c r="BG67">
        <v>8.1000000000000003E-2</v>
      </c>
      <c r="BH67">
        <v>0.52</v>
      </c>
      <c r="BJ67">
        <v>0.66</v>
      </c>
      <c r="BK67">
        <v>0.26</v>
      </c>
      <c r="BL67">
        <v>0.12</v>
      </c>
      <c r="BN67">
        <v>8.4000000000000005E-2</v>
      </c>
      <c r="BR67">
        <v>0.38</v>
      </c>
      <c r="BS67">
        <v>5.8999999999999997E-2</v>
      </c>
    </row>
    <row r="68" spans="1:71">
      <c r="B68" s="38" t="s">
        <v>2175</v>
      </c>
      <c r="C68" s="38" t="s">
        <v>2188</v>
      </c>
      <c r="D68" s="39">
        <v>44.58</v>
      </c>
      <c r="E68" s="39">
        <v>0.13</v>
      </c>
      <c r="F68" s="39">
        <v>3.62</v>
      </c>
      <c r="G68" s="39">
        <v>0.39166859999999998</v>
      </c>
      <c r="I68" s="39">
        <v>8.3000000000000007</v>
      </c>
      <c r="J68" s="39">
        <v>8.3000000000000007</v>
      </c>
      <c r="K68" s="39">
        <v>0.14000000000000001</v>
      </c>
      <c r="L68" s="39">
        <v>39.21</v>
      </c>
      <c r="M68" s="39">
        <v>0.27743116000000001</v>
      </c>
      <c r="N68" s="39">
        <v>3.1</v>
      </c>
      <c r="O68" s="39">
        <v>0.27</v>
      </c>
      <c r="P68" s="40">
        <v>0.01</v>
      </c>
      <c r="Q68" s="40">
        <v>0.01</v>
      </c>
      <c r="R68" s="39">
        <v>1.6</v>
      </c>
      <c r="S68" s="39">
        <v>100.03909976</v>
      </c>
      <c r="T68" s="39">
        <v>89.384452146615203</v>
      </c>
      <c r="AC68">
        <v>15.6</v>
      </c>
      <c r="AD68">
        <v>67</v>
      </c>
      <c r="AE68">
        <v>2680</v>
      </c>
      <c r="AG68">
        <v>2180</v>
      </c>
      <c r="AH68">
        <v>25</v>
      </c>
      <c r="AI68">
        <v>53</v>
      </c>
      <c r="AJ68">
        <v>3</v>
      </c>
      <c r="AO68">
        <v>0.1</v>
      </c>
      <c r="AP68">
        <v>11</v>
      </c>
      <c r="AQ68">
        <v>3</v>
      </c>
      <c r="AR68">
        <v>5</v>
      </c>
      <c r="BG68">
        <v>0.16</v>
      </c>
      <c r="BH68">
        <v>0.6</v>
      </c>
      <c r="BJ68">
        <v>0.69</v>
      </c>
      <c r="BK68">
        <v>0.27</v>
      </c>
      <c r="BL68">
        <v>0.13</v>
      </c>
      <c r="BN68">
        <v>0.1</v>
      </c>
      <c r="BR68">
        <v>0.43</v>
      </c>
      <c r="BS68">
        <v>7.1999999999999995E-2</v>
      </c>
    </row>
    <row r="69" spans="1:71">
      <c r="B69" s="38" t="s">
        <v>2175</v>
      </c>
      <c r="C69" s="38" t="s">
        <v>2189</v>
      </c>
      <c r="D69" s="39">
        <v>44.81</v>
      </c>
      <c r="E69" s="39">
        <v>0.14000000000000001</v>
      </c>
      <c r="F69" s="39">
        <v>3.62</v>
      </c>
      <c r="G69" s="39">
        <v>0.37486192499999998</v>
      </c>
      <c r="I69" s="39">
        <v>8.24</v>
      </c>
      <c r="J69" s="39">
        <v>8.24</v>
      </c>
      <c r="K69" s="39">
        <v>0.13</v>
      </c>
      <c r="L69" s="39">
        <v>38.82</v>
      </c>
      <c r="M69" s="39">
        <v>0.25706923999999998</v>
      </c>
      <c r="N69" s="39">
        <v>3.22</v>
      </c>
      <c r="O69" s="39">
        <v>0.32</v>
      </c>
      <c r="P69" s="40">
        <v>0.01</v>
      </c>
      <c r="Q69" s="40">
        <v>0.01</v>
      </c>
      <c r="R69" s="39">
        <v>1.51</v>
      </c>
      <c r="S69" s="39">
        <v>99.951931165000005</v>
      </c>
      <c r="T69" s="39">
        <v>89.358415024505902</v>
      </c>
      <c r="AC69">
        <v>15</v>
      </c>
      <c r="AD69">
        <v>67</v>
      </c>
      <c r="AE69">
        <v>2565</v>
      </c>
      <c r="AG69">
        <v>2020</v>
      </c>
      <c r="AH69">
        <v>26</v>
      </c>
      <c r="AI69">
        <v>52</v>
      </c>
      <c r="AJ69">
        <v>2.5</v>
      </c>
      <c r="AO69">
        <v>0.4</v>
      </c>
      <c r="AP69">
        <v>13</v>
      </c>
      <c r="AQ69">
        <v>3</v>
      </c>
      <c r="AR69">
        <v>7</v>
      </c>
      <c r="BG69">
        <v>0.19</v>
      </c>
      <c r="BJ69">
        <v>0.72</v>
      </c>
      <c r="BK69">
        <v>0.3</v>
      </c>
      <c r="BL69">
        <v>0.12</v>
      </c>
      <c r="BN69">
        <v>0.08</v>
      </c>
      <c r="BR69">
        <v>0.4</v>
      </c>
      <c r="BS69">
        <v>6.4000000000000001E-2</v>
      </c>
    </row>
    <row r="70" spans="1:71">
      <c r="B70" s="38" t="s">
        <v>2175</v>
      </c>
      <c r="C70" s="38" t="s">
        <v>2190</v>
      </c>
      <c r="D70" s="39">
        <v>44.97</v>
      </c>
      <c r="E70" s="39">
        <v>0.17</v>
      </c>
      <c r="F70" s="39">
        <v>3.91</v>
      </c>
      <c r="G70" s="39">
        <v>0.34197929999999999</v>
      </c>
      <c r="I70" s="39">
        <v>8.2799999999999994</v>
      </c>
      <c r="J70" s="39">
        <v>8.2799999999999994</v>
      </c>
      <c r="K70" s="39">
        <v>0.13</v>
      </c>
      <c r="L70" s="39">
        <v>37.97</v>
      </c>
      <c r="M70" s="39">
        <v>0.24434304000000001</v>
      </c>
      <c r="N70" s="39">
        <v>3.51</v>
      </c>
      <c r="O70" s="39">
        <v>0.31</v>
      </c>
      <c r="P70" s="40">
        <v>0.01</v>
      </c>
      <c r="Q70" s="40">
        <v>0.01</v>
      </c>
      <c r="R70" s="39">
        <v>5.32</v>
      </c>
      <c r="S70" s="39">
        <v>99.856322340000006</v>
      </c>
      <c r="T70" s="39">
        <v>89.099102663183899</v>
      </c>
      <c r="AC70">
        <v>15.2</v>
      </c>
      <c r="AD70">
        <v>73</v>
      </c>
      <c r="AE70">
        <v>2340</v>
      </c>
      <c r="AF70">
        <v>102</v>
      </c>
      <c r="AG70">
        <v>1920</v>
      </c>
      <c r="AH70">
        <v>26</v>
      </c>
      <c r="AI70">
        <v>54</v>
      </c>
      <c r="AJ70">
        <v>3.5</v>
      </c>
      <c r="AO70">
        <v>1</v>
      </c>
      <c r="AP70">
        <v>13</v>
      </c>
      <c r="AQ70">
        <v>4</v>
      </c>
      <c r="AR70">
        <v>7</v>
      </c>
      <c r="BG70">
        <v>0.22</v>
      </c>
      <c r="BH70">
        <v>0.83</v>
      </c>
      <c r="BJ70">
        <v>0.88</v>
      </c>
      <c r="BK70">
        <v>0.33</v>
      </c>
      <c r="BL70">
        <v>0.14000000000000001</v>
      </c>
      <c r="BN70">
        <v>0.1</v>
      </c>
      <c r="BR70">
        <v>0.42</v>
      </c>
      <c r="BS70">
        <v>7.0000000000000007E-2</v>
      </c>
    </row>
    <row r="71" spans="1:71">
      <c r="B71" s="38" t="s">
        <v>2175</v>
      </c>
      <c r="C71" s="38" t="s">
        <v>2191</v>
      </c>
      <c r="D71" s="39">
        <v>45.23</v>
      </c>
      <c r="E71" s="39">
        <v>0.27</v>
      </c>
      <c r="F71" s="39">
        <v>4.8</v>
      </c>
      <c r="G71" s="39">
        <v>0.30982739999999998</v>
      </c>
      <c r="I71" s="39">
        <v>8.73</v>
      </c>
      <c r="J71" s="39">
        <v>8.73</v>
      </c>
      <c r="K71" s="39">
        <v>0.13</v>
      </c>
      <c r="L71" s="39">
        <v>35.51</v>
      </c>
      <c r="M71" s="39">
        <v>0.23034421999999999</v>
      </c>
      <c r="N71" s="39">
        <v>4.04</v>
      </c>
      <c r="O71" s="39">
        <v>0.45</v>
      </c>
      <c r="P71" s="40">
        <v>0.01</v>
      </c>
      <c r="Q71" s="40">
        <v>0.01</v>
      </c>
      <c r="R71" s="39">
        <v>4.46</v>
      </c>
      <c r="S71" s="39">
        <v>99.720171620000002</v>
      </c>
      <c r="T71" s="39">
        <v>87.8787692950321</v>
      </c>
      <c r="AC71">
        <v>15.9</v>
      </c>
      <c r="AD71">
        <v>76</v>
      </c>
      <c r="AE71">
        <v>2120</v>
      </c>
      <c r="AF71">
        <v>97</v>
      </c>
      <c r="AG71">
        <v>1810</v>
      </c>
      <c r="AI71">
        <v>61</v>
      </c>
      <c r="AJ71">
        <v>4.5</v>
      </c>
      <c r="AO71">
        <v>0.4</v>
      </c>
      <c r="AP71">
        <v>21.9</v>
      </c>
      <c r="AQ71">
        <v>4</v>
      </c>
      <c r="AR71">
        <v>12</v>
      </c>
      <c r="BG71">
        <v>0.4</v>
      </c>
      <c r="BH71">
        <v>1.2</v>
      </c>
      <c r="BJ71">
        <v>1.2</v>
      </c>
      <c r="BK71">
        <v>0.53</v>
      </c>
      <c r="BL71">
        <v>0.23</v>
      </c>
      <c r="BN71">
        <v>0.14000000000000001</v>
      </c>
      <c r="BR71">
        <v>0.54</v>
      </c>
      <c r="BS71">
        <v>8.8999999999999996E-2</v>
      </c>
    </row>
    <row r="73" spans="1:71">
      <c r="A73" s="38" t="s">
        <v>2192</v>
      </c>
      <c r="B73" s="38" t="s">
        <v>2193</v>
      </c>
      <c r="C73" s="38" t="s">
        <v>2194</v>
      </c>
      <c r="D73" s="39">
        <v>43.465000000000003</v>
      </c>
      <c r="E73" s="39">
        <v>0.17100000000000001</v>
      </c>
      <c r="F73" s="39">
        <v>1.9079999999999999</v>
      </c>
      <c r="G73" s="39">
        <v>0.30105870000000001</v>
      </c>
      <c r="I73" s="39">
        <v>8.4600000000000009</v>
      </c>
      <c r="J73" s="39">
        <v>8.4600000000000009</v>
      </c>
      <c r="K73" s="39">
        <v>0.121</v>
      </c>
      <c r="L73" s="39">
        <v>42.566000000000003</v>
      </c>
      <c r="N73" s="39">
        <v>1.2110000000000001</v>
      </c>
      <c r="O73" s="39">
        <v>0.151</v>
      </c>
      <c r="P73" s="40">
        <v>0.04</v>
      </c>
      <c r="Q73" s="40">
        <v>9.0999999999999998E-2</v>
      </c>
      <c r="R73" s="39">
        <v>0.32300000000000001</v>
      </c>
      <c r="S73" s="39">
        <v>98.485058699999996</v>
      </c>
      <c r="T73" s="39">
        <v>89.967849437693403</v>
      </c>
      <c r="AC73">
        <v>6.7</v>
      </c>
      <c r="AD73">
        <v>40</v>
      </c>
      <c r="AE73">
        <v>2060</v>
      </c>
      <c r="AF73">
        <v>116</v>
      </c>
      <c r="AI73">
        <v>78</v>
      </c>
      <c r="AP73">
        <v>10</v>
      </c>
      <c r="BF73">
        <v>10</v>
      </c>
      <c r="BG73">
        <v>0.53</v>
      </c>
      <c r="BH73">
        <v>1.2</v>
      </c>
      <c r="BJ73">
        <v>1.1000000000000001</v>
      </c>
      <c r="BK73">
        <v>0.36</v>
      </c>
      <c r="BL73">
        <v>0.12</v>
      </c>
      <c r="BN73">
        <v>7.2999999999999995E-2</v>
      </c>
      <c r="BP73">
        <v>9.5000000000000001E-2</v>
      </c>
      <c r="BR73">
        <v>0.16</v>
      </c>
      <c r="BS73">
        <v>2.9000000000000001E-2</v>
      </c>
    </row>
    <row r="74" spans="1:71">
      <c r="B74" s="38" t="s">
        <v>2193</v>
      </c>
      <c r="C74" s="38" t="s">
        <v>2195</v>
      </c>
      <c r="D74" s="39">
        <v>43.473999999999997</v>
      </c>
      <c r="E74" s="39">
        <v>0.192</v>
      </c>
      <c r="F74" s="39">
        <v>3.0259999999999998</v>
      </c>
      <c r="G74" s="39">
        <v>0.32590334999999998</v>
      </c>
      <c r="I74" s="39">
        <v>7.6</v>
      </c>
      <c r="J74" s="39">
        <v>7.6</v>
      </c>
      <c r="K74" s="39">
        <v>0.13100000000000001</v>
      </c>
      <c r="L74" s="39">
        <v>39.54</v>
      </c>
      <c r="N74" s="39">
        <v>3.2480000000000002</v>
      </c>
      <c r="O74" s="39">
        <v>0.42299999999999999</v>
      </c>
      <c r="P74" s="40">
        <v>0.02</v>
      </c>
      <c r="Q74" s="40">
        <v>0.03</v>
      </c>
      <c r="R74" s="39">
        <v>0.60499999999999998</v>
      </c>
      <c r="S74" s="39">
        <v>98.009903350000002</v>
      </c>
      <c r="T74" s="39">
        <v>90.265818664418703</v>
      </c>
      <c r="AC74">
        <v>13.4</v>
      </c>
      <c r="AD74">
        <v>68</v>
      </c>
      <c r="AE74">
        <v>2230</v>
      </c>
      <c r="AF74">
        <v>100</v>
      </c>
      <c r="AI74">
        <v>66</v>
      </c>
      <c r="AP74">
        <v>27</v>
      </c>
      <c r="BF74">
        <v>10</v>
      </c>
      <c r="BG74">
        <v>0.84</v>
      </c>
      <c r="BH74">
        <v>3</v>
      </c>
      <c r="BJ74">
        <v>3</v>
      </c>
      <c r="BK74">
        <v>0.93</v>
      </c>
      <c r="BL74">
        <v>0.28999999999999998</v>
      </c>
      <c r="BN74">
        <v>0.14000000000000001</v>
      </c>
      <c r="BR74">
        <v>0.39</v>
      </c>
      <c r="BS74">
        <v>0.06</v>
      </c>
    </row>
    <row r="75" spans="1:71">
      <c r="B75" s="38" t="s">
        <v>2193</v>
      </c>
      <c r="C75" s="38" t="s">
        <v>2196</v>
      </c>
      <c r="D75" s="39">
        <v>43.033999999999999</v>
      </c>
      <c r="E75" s="39">
        <v>0.21199999999999999</v>
      </c>
      <c r="F75" s="39">
        <v>3.3889999999999998</v>
      </c>
      <c r="G75" s="39">
        <v>0.3478251</v>
      </c>
      <c r="I75" s="39">
        <v>7.6950000000000003</v>
      </c>
      <c r="J75" s="39">
        <v>7.6950000000000003</v>
      </c>
      <c r="K75" s="39">
        <v>0.14099999999999999</v>
      </c>
      <c r="L75" s="39">
        <v>38.817</v>
      </c>
      <c r="N75" s="39">
        <v>3.944</v>
      </c>
      <c r="O75" s="39">
        <v>0.41399999999999998</v>
      </c>
      <c r="P75" s="40">
        <v>0.02</v>
      </c>
      <c r="Q75" s="40">
        <v>7.0999999999999994E-2</v>
      </c>
      <c r="R75" s="39">
        <v>0.68600000000000005</v>
      </c>
      <c r="S75" s="39">
        <v>98.084825100000003</v>
      </c>
      <c r="T75" s="39">
        <v>89.991119774864998</v>
      </c>
      <c r="AC75">
        <v>14.1</v>
      </c>
      <c r="AD75">
        <v>70</v>
      </c>
      <c r="AE75">
        <v>2380</v>
      </c>
      <c r="AF75">
        <v>100</v>
      </c>
      <c r="AI75">
        <v>74</v>
      </c>
      <c r="AP75">
        <v>31</v>
      </c>
      <c r="BF75">
        <v>10</v>
      </c>
      <c r="BG75">
        <v>0.88</v>
      </c>
      <c r="BH75">
        <v>3.4</v>
      </c>
      <c r="BJ75">
        <v>4</v>
      </c>
      <c r="BK75">
        <v>1.21</v>
      </c>
      <c r="BL75">
        <v>0.41</v>
      </c>
      <c r="BN75">
        <v>0.21</v>
      </c>
      <c r="BP75">
        <v>0.25</v>
      </c>
      <c r="BR75">
        <v>0.45</v>
      </c>
      <c r="BS75">
        <v>6.9000000000000006E-2</v>
      </c>
    </row>
    <row r="76" spans="1:71">
      <c r="B76" s="38" t="s">
        <v>2193</v>
      </c>
      <c r="C76" s="38" t="s">
        <v>2197</v>
      </c>
      <c r="D76" s="39">
        <v>43.289000000000001</v>
      </c>
      <c r="E76" s="39">
        <v>0.51500000000000001</v>
      </c>
      <c r="F76" s="39">
        <v>3.331</v>
      </c>
      <c r="G76" s="39">
        <v>0.31421175000000001</v>
      </c>
      <c r="I76" s="39">
        <v>8.4149999999999991</v>
      </c>
      <c r="J76" s="39">
        <v>8.4149999999999991</v>
      </c>
      <c r="K76" s="39">
        <v>0.14099999999999999</v>
      </c>
      <c r="L76" s="39">
        <v>37.393000000000001</v>
      </c>
      <c r="N76" s="39">
        <v>4.391</v>
      </c>
      <c r="O76" s="39">
        <v>0.60599999999999998</v>
      </c>
      <c r="P76" s="40">
        <v>0.14099999999999999</v>
      </c>
      <c r="Q76" s="40">
        <v>7.0999999999999994E-2</v>
      </c>
      <c r="R76" s="39">
        <v>0.72699999999999998</v>
      </c>
      <c r="S76" s="39">
        <v>98.607211750000005</v>
      </c>
      <c r="T76" s="39">
        <v>88.789508759070102</v>
      </c>
      <c r="AC76">
        <v>14.2</v>
      </c>
      <c r="AD76">
        <v>76</v>
      </c>
      <c r="AE76">
        <v>2150</v>
      </c>
      <c r="AF76">
        <v>105</v>
      </c>
      <c r="AI76">
        <v>36</v>
      </c>
      <c r="AP76">
        <v>39</v>
      </c>
      <c r="BF76">
        <v>22</v>
      </c>
      <c r="BG76">
        <v>1.2</v>
      </c>
      <c r="BH76">
        <v>4.3</v>
      </c>
      <c r="BJ76">
        <v>5.3</v>
      </c>
      <c r="BK76">
        <v>1.9</v>
      </c>
      <c r="BL76">
        <v>0.59</v>
      </c>
      <c r="BN76">
        <v>0.32</v>
      </c>
      <c r="BP76">
        <v>0.27</v>
      </c>
      <c r="BR76">
        <v>0.56000000000000005</v>
      </c>
      <c r="BS76">
        <v>7.9000000000000001E-2</v>
      </c>
    </row>
    <row r="77" spans="1:71">
      <c r="B77" s="38" t="s">
        <v>2193</v>
      </c>
      <c r="C77" s="38" t="s">
        <v>2198</v>
      </c>
      <c r="D77" s="39">
        <v>40.548999999999999</v>
      </c>
      <c r="E77" s="39">
        <v>0.78700000000000003</v>
      </c>
      <c r="F77" s="39">
        <v>3.33</v>
      </c>
      <c r="G77" s="39">
        <v>0.321519</v>
      </c>
      <c r="I77" s="39">
        <v>8.0549999999999997</v>
      </c>
      <c r="J77" s="39">
        <v>8.0549999999999997</v>
      </c>
      <c r="K77" s="39">
        <v>0.111</v>
      </c>
      <c r="L77" s="39">
        <v>37.692999999999998</v>
      </c>
      <c r="N77" s="39">
        <v>5.8940000000000001</v>
      </c>
      <c r="O77" s="39">
        <v>0.84799999999999998</v>
      </c>
      <c r="P77" s="40">
        <v>0.222</v>
      </c>
      <c r="Q77" s="40">
        <v>0.111</v>
      </c>
      <c r="R77" s="39">
        <v>0.67200000000000004</v>
      </c>
      <c r="S77" s="39">
        <v>97.921519000000004</v>
      </c>
      <c r="T77" s="39">
        <v>89.294020715359906</v>
      </c>
      <c r="AC77">
        <v>13.9</v>
      </c>
      <c r="AD77">
        <v>82</v>
      </c>
      <c r="AE77">
        <v>2200</v>
      </c>
      <c r="AF77">
        <v>106</v>
      </c>
      <c r="AI77">
        <v>26</v>
      </c>
      <c r="AP77">
        <v>81</v>
      </c>
      <c r="BF77">
        <v>30</v>
      </c>
      <c r="BG77">
        <v>1.4</v>
      </c>
      <c r="BH77">
        <v>5</v>
      </c>
      <c r="BJ77">
        <v>6.1</v>
      </c>
      <c r="BK77">
        <v>2.1</v>
      </c>
      <c r="BL77">
        <v>0.66</v>
      </c>
      <c r="BN77">
        <v>0.35</v>
      </c>
      <c r="BP77">
        <v>0.32</v>
      </c>
      <c r="BR77">
        <v>0.6</v>
      </c>
      <c r="BS77">
        <v>7.9000000000000001E-2</v>
      </c>
    </row>
    <row r="78" spans="1:71">
      <c r="B78" s="38" t="s">
        <v>2193</v>
      </c>
      <c r="C78" s="38" t="s">
        <v>2199</v>
      </c>
      <c r="D78" s="39">
        <v>43.914999999999999</v>
      </c>
      <c r="E78" s="39">
        <v>0.76700000000000002</v>
      </c>
      <c r="F78" s="39">
        <v>3.2090000000000001</v>
      </c>
      <c r="G78" s="39">
        <v>0.33321060000000002</v>
      </c>
      <c r="I78" s="39">
        <v>8.1</v>
      </c>
      <c r="J78" s="39">
        <v>8.1</v>
      </c>
      <c r="K78" s="39">
        <v>0.17100000000000001</v>
      </c>
      <c r="L78" s="39">
        <v>37.981999999999999</v>
      </c>
      <c r="N78" s="39">
        <v>3.9350000000000001</v>
      </c>
      <c r="O78" s="39">
        <v>0.68600000000000005</v>
      </c>
      <c r="P78" s="40">
        <v>0.192</v>
      </c>
      <c r="Q78" s="40">
        <v>7.0999999999999994E-2</v>
      </c>
      <c r="R78" s="39">
        <v>0.999</v>
      </c>
      <c r="S78" s="39">
        <v>99.361210600000007</v>
      </c>
      <c r="T78" s="39">
        <v>89.313763989179193</v>
      </c>
      <c r="AC78">
        <v>14.2</v>
      </c>
      <c r="AD78">
        <v>85</v>
      </c>
      <c r="AE78">
        <v>2280</v>
      </c>
      <c r="AF78">
        <v>101</v>
      </c>
      <c r="AI78">
        <v>33</v>
      </c>
      <c r="AP78">
        <v>82</v>
      </c>
      <c r="BF78">
        <v>34</v>
      </c>
      <c r="BG78">
        <v>1.5</v>
      </c>
      <c r="BH78">
        <v>5.3</v>
      </c>
      <c r="BJ78">
        <v>7.1</v>
      </c>
      <c r="BK78">
        <v>2.35</v>
      </c>
      <c r="BL78">
        <v>0.74</v>
      </c>
      <c r="BN78">
        <v>0.36</v>
      </c>
      <c r="BP78">
        <v>0.32</v>
      </c>
      <c r="BR78">
        <v>0.65</v>
      </c>
      <c r="BS78">
        <v>8.4000000000000005E-2</v>
      </c>
    </row>
    <row r="79" spans="1:71">
      <c r="B79" s="38" t="s">
        <v>2193</v>
      </c>
      <c r="C79" s="38" t="s">
        <v>2200</v>
      </c>
      <c r="D79" s="39">
        <v>44.875999999999998</v>
      </c>
      <c r="E79" s="39">
        <v>0.91800000000000004</v>
      </c>
      <c r="F79" s="39">
        <v>3.8540000000000001</v>
      </c>
      <c r="G79" s="39">
        <v>0.39532222500000003</v>
      </c>
      <c r="I79" s="39">
        <v>7.9109999999999996</v>
      </c>
      <c r="J79" s="39">
        <v>7.9109999999999996</v>
      </c>
      <c r="K79" s="39">
        <v>0.13100000000000001</v>
      </c>
      <c r="L79" s="39">
        <v>35.685000000000002</v>
      </c>
      <c r="N79" s="39">
        <v>4.3780000000000001</v>
      </c>
      <c r="O79" s="39">
        <v>0.82699999999999996</v>
      </c>
      <c r="P79" s="40">
        <v>0.222</v>
      </c>
      <c r="Q79" s="40">
        <v>0.05</v>
      </c>
      <c r="R79" s="39">
        <v>0.64600000000000002</v>
      </c>
      <c r="S79" s="39">
        <v>99.247322225000005</v>
      </c>
      <c r="T79" s="39">
        <v>88.938032440156604</v>
      </c>
      <c r="AC79">
        <v>17.3</v>
      </c>
      <c r="AD79">
        <v>93</v>
      </c>
      <c r="AE79">
        <v>2705</v>
      </c>
      <c r="AF79">
        <v>104</v>
      </c>
      <c r="AI79">
        <v>32</v>
      </c>
      <c r="AP79">
        <v>100</v>
      </c>
      <c r="BG79">
        <v>2.15</v>
      </c>
      <c r="BH79">
        <v>9.3000000000000007</v>
      </c>
      <c r="BJ79">
        <v>9.9</v>
      </c>
      <c r="BK79">
        <v>2.88</v>
      </c>
      <c r="BL79">
        <v>0.88</v>
      </c>
      <c r="BN79">
        <v>0.41</v>
      </c>
      <c r="BR79">
        <v>0.74</v>
      </c>
      <c r="BS79">
        <v>0.12</v>
      </c>
    </row>
    <row r="80" spans="1:71">
      <c r="B80" s="38" t="s">
        <v>2201</v>
      </c>
      <c r="C80" s="38" t="s">
        <v>2202</v>
      </c>
      <c r="D80" s="39">
        <v>44.14</v>
      </c>
      <c r="E80" s="39">
        <v>0.04</v>
      </c>
      <c r="F80" s="39">
        <v>0.67</v>
      </c>
      <c r="G80" s="39">
        <v>0.42893557500000001</v>
      </c>
      <c r="H80" s="39">
        <v>8.61</v>
      </c>
      <c r="J80" s="39">
        <v>7.7472779999999997</v>
      </c>
      <c r="K80" s="39">
        <v>0.11</v>
      </c>
      <c r="L80" s="39">
        <v>44.95</v>
      </c>
      <c r="N80" s="39">
        <v>0.62</v>
      </c>
      <c r="O80" s="39">
        <v>0.03</v>
      </c>
      <c r="P80" s="40">
        <v>3.0000000000000001E-3</v>
      </c>
      <c r="S80" s="39">
        <v>98.739213574999994</v>
      </c>
      <c r="T80" s="39">
        <v>91.189932773608504</v>
      </c>
      <c r="AD80">
        <v>35</v>
      </c>
      <c r="AE80">
        <v>2935</v>
      </c>
      <c r="AF80">
        <v>121</v>
      </c>
      <c r="AI80">
        <v>110</v>
      </c>
      <c r="AP80">
        <v>4</v>
      </c>
    </row>
    <row r="81" spans="2:72">
      <c r="B81" s="38" t="s">
        <v>2201</v>
      </c>
      <c r="C81" s="38" t="s">
        <v>2203</v>
      </c>
      <c r="D81" s="39">
        <v>43.18</v>
      </c>
      <c r="E81" s="39">
        <v>0.05</v>
      </c>
      <c r="F81" s="39">
        <v>0.71</v>
      </c>
      <c r="G81" s="39">
        <v>0.39970657500000001</v>
      </c>
      <c r="H81" s="39">
        <v>8.9600000000000009</v>
      </c>
      <c r="J81" s="39">
        <v>8.062208</v>
      </c>
      <c r="K81" s="39">
        <v>0.12</v>
      </c>
      <c r="L81" s="39">
        <v>44.57</v>
      </c>
      <c r="N81" s="39">
        <v>0.89</v>
      </c>
      <c r="O81" s="39">
        <v>0.04</v>
      </c>
      <c r="P81" s="40">
        <v>1.2E-2</v>
      </c>
      <c r="S81" s="39">
        <v>98.033914574999997</v>
      </c>
      <c r="T81" s="39">
        <v>90.7937993346479</v>
      </c>
      <c r="AD81">
        <v>35</v>
      </c>
      <c r="AE81">
        <v>2735</v>
      </c>
      <c r="AF81">
        <v>119</v>
      </c>
      <c r="AI81">
        <v>110</v>
      </c>
      <c r="AP81">
        <v>42</v>
      </c>
    </row>
    <row r="82" spans="2:72">
      <c r="B82" s="38" t="s">
        <v>2201</v>
      </c>
      <c r="C82" s="38" t="s">
        <v>2204</v>
      </c>
      <c r="D82" s="39">
        <v>44.47</v>
      </c>
      <c r="E82" s="39">
        <v>0.04</v>
      </c>
      <c r="F82" s="39">
        <v>1.83</v>
      </c>
      <c r="G82" s="39">
        <v>0.33394132500000001</v>
      </c>
      <c r="H82" s="39">
        <v>8.56</v>
      </c>
      <c r="J82" s="39">
        <v>7.7022880000000002</v>
      </c>
      <c r="K82" s="39">
        <v>0.12</v>
      </c>
      <c r="L82" s="39">
        <v>42.33</v>
      </c>
      <c r="N82" s="39">
        <v>1.41</v>
      </c>
      <c r="O82" s="39">
        <v>0.12</v>
      </c>
      <c r="P82" s="40">
        <v>0.01</v>
      </c>
      <c r="S82" s="39">
        <v>98.366229325000006</v>
      </c>
      <c r="T82" s="39">
        <v>90.7444072778258</v>
      </c>
      <c r="AC82">
        <v>8.1999999999999993</v>
      </c>
      <c r="AD82">
        <v>50</v>
      </c>
      <c r="AE82">
        <v>2285</v>
      </c>
      <c r="AF82">
        <v>115</v>
      </c>
      <c r="AI82">
        <v>59</v>
      </c>
      <c r="AP82">
        <v>17</v>
      </c>
      <c r="BG82">
        <v>0.14000000000000001</v>
      </c>
      <c r="BH82">
        <v>0.22</v>
      </c>
      <c r="BJ82">
        <v>0.16</v>
      </c>
      <c r="BK82">
        <v>6.7000000000000004E-2</v>
      </c>
      <c r="BL82">
        <v>2.8000000000000001E-2</v>
      </c>
      <c r="BN82">
        <v>1.9E-2</v>
      </c>
      <c r="BR82">
        <v>0.15</v>
      </c>
      <c r="BS82">
        <v>2.8000000000000001E-2</v>
      </c>
      <c r="BT82">
        <v>0.03</v>
      </c>
    </row>
    <row r="83" spans="2:72">
      <c r="B83" s="38" t="s">
        <v>2201</v>
      </c>
      <c r="C83" s="38" t="s">
        <v>2205</v>
      </c>
      <c r="D83" s="39">
        <v>46.25</v>
      </c>
      <c r="E83" s="39">
        <v>0.12</v>
      </c>
      <c r="F83" s="39">
        <v>3.23</v>
      </c>
      <c r="G83" s="39">
        <v>0.32663407500000002</v>
      </c>
      <c r="H83" s="39">
        <v>8.32</v>
      </c>
      <c r="J83" s="39">
        <v>7.4863359999999997</v>
      </c>
      <c r="K83" s="39">
        <v>0.12</v>
      </c>
      <c r="L83" s="39">
        <v>37.9</v>
      </c>
      <c r="N83" s="39">
        <v>3.18</v>
      </c>
      <c r="O83" s="39">
        <v>0.27</v>
      </c>
      <c r="P83" s="40">
        <v>2E-3</v>
      </c>
      <c r="S83" s="39">
        <v>98.884970074999998</v>
      </c>
      <c r="T83" s="39">
        <v>90.031341693511706</v>
      </c>
      <c r="AD83">
        <v>90</v>
      </c>
      <c r="AE83">
        <v>2235</v>
      </c>
      <c r="AF83">
        <v>102</v>
      </c>
      <c r="AI83">
        <v>157</v>
      </c>
      <c r="AP83">
        <v>9</v>
      </c>
    </row>
    <row r="84" spans="2:72">
      <c r="B84" s="38" t="s">
        <v>2201</v>
      </c>
      <c r="C84" s="38" t="s">
        <v>2206</v>
      </c>
      <c r="D84" s="39">
        <v>45.6</v>
      </c>
      <c r="E84" s="39">
        <v>0.12</v>
      </c>
      <c r="F84" s="39">
        <v>3.47</v>
      </c>
      <c r="G84" s="39">
        <v>0.36536249999999998</v>
      </c>
      <c r="H84" s="39">
        <v>8.85</v>
      </c>
      <c r="J84" s="39">
        <v>7.9632300000000003</v>
      </c>
      <c r="K84" s="39">
        <v>0.12</v>
      </c>
      <c r="L84" s="39">
        <v>37.409999999999997</v>
      </c>
      <c r="N84" s="39">
        <v>3.1</v>
      </c>
      <c r="O84" s="39">
        <v>0.25</v>
      </c>
      <c r="P84" s="40">
        <v>5.0000000000000001E-3</v>
      </c>
      <c r="S84" s="39">
        <v>98.403592500000002</v>
      </c>
      <c r="T84" s="39">
        <v>89.339930322901196</v>
      </c>
      <c r="AD84">
        <v>90</v>
      </c>
      <c r="AE84">
        <v>2500</v>
      </c>
      <c r="AF84">
        <v>107</v>
      </c>
      <c r="AI84">
        <v>100</v>
      </c>
      <c r="AP84">
        <v>7</v>
      </c>
    </row>
    <row r="85" spans="2:72">
      <c r="B85" s="38" t="s">
        <v>2207</v>
      </c>
      <c r="C85" s="38" t="s">
        <v>2208</v>
      </c>
      <c r="D85" s="39">
        <v>43.93</v>
      </c>
      <c r="E85" s="39">
        <v>0.14000000000000001</v>
      </c>
      <c r="F85" s="39">
        <v>2.5099999999999998</v>
      </c>
      <c r="G85" s="39">
        <v>0.36390105</v>
      </c>
      <c r="H85" s="39">
        <v>8.7899999999999991</v>
      </c>
      <c r="J85" s="39">
        <v>7.9092419999999999</v>
      </c>
      <c r="K85" s="39">
        <v>0.13</v>
      </c>
      <c r="L85" s="39">
        <v>38.299999999999997</v>
      </c>
      <c r="N85" s="39">
        <v>2.27</v>
      </c>
      <c r="O85" s="39">
        <v>0.22</v>
      </c>
      <c r="P85" s="40">
        <v>1E-3</v>
      </c>
      <c r="S85" s="39">
        <v>95.774143050000006</v>
      </c>
      <c r="T85" s="39">
        <v>89.625213338775396</v>
      </c>
      <c r="AC85">
        <v>13.4</v>
      </c>
      <c r="AD85">
        <v>78</v>
      </c>
      <c r="AE85">
        <v>2490</v>
      </c>
      <c r="AF85">
        <v>115</v>
      </c>
      <c r="AI85">
        <v>58</v>
      </c>
      <c r="BG85">
        <v>0.35</v>
      </c>
      <c r="BH85">
        <v>0.68</v>
      </c>
      <c r="BK85">
        <v>0.23</v>
      </c>
      <c r="BL85">
        <v>0.1</v>
      </c>
      <c r="BN85">
        <v>0.08</v>
      </c>
      <c r="BR85">
        <v>0.38</v>
      </c>
      <c r="BS85">
        <v>0.06</v>
      </c>
      <c r="BT85">
        <v>0.11</v>
      </c>
    </row>
    <row r="86" spans="2:72">
      <c r="B86" s="38" t="s">
        <v>2207</v>
      </c>
      <c r="C86" s="38" t="s">
        <v>2209</v>
      </c>
      <c r="D86" s="39">
        <v>44.31</v>
      </c>
      <c r="E86" s="39">
        <v>0.13</v>
      </c>
      <c r="F86" s="39">
        <v>2.65</v>
      </c>
      <c r="G86" s="39">
        <v>0.33028770000000002</v>
      </c>
      <c r="H86" s="39">
        <v>8.74</v>
      </c>
      <c r="J86" s="39">
        <v>7.8642519999999996</v>
      </c>
      <c r="K86" s="39">
        <v>0.14000000000000001</v>
      </c>
      <c r="L86" s="39">
        <v>39.57</v>
      </c>
      <c r="N86" s="39">
        <v>2.4500000000000002</v>
      </c>
      <c r="O86" s="39">
        <v>0.22</v>
      </c>
      <c r="P86" s="40">
        <v>5.0000000000000001E-3</v>
      </c>
      <c r="S86" s="39">
        <v>97.669539700000001</v>
      </c>
      <c r="T86" s="39">
        <v>89.976210207197695</v>
      </c>
      <c r="AC86">
        <v>13.3</v>
      </c>
      <c r="AD86">
        <v>72</v>
      </c>
      <c r="AE86">
        <v>2260</v>
      </c>
      <c r="AF86">
        <v>116</v>
      </c>
      <c r="AI86">
        <v>55</v>
      </c>
      <c r="AP86">
        <v>11</v>
      </c>
      <c r="BG86">
        <v>0.13</v>
      </c>
      <c r="BH86">
        <v>0.47</v>
      </c>
      <c r="BK86">
        <v>0.17</v>
      </c>
      <c r="BL86">
        <v>7.0000000000000007E-2</v>
      </c>
      <c r="BN86">
        <v>4.8000000000000001E-2</v>
      </c>
      <c r="BR86">
        <v>0.33</v>
      </c>
      <c r="BS86">
        <v>5.7000000000000002E-2</v>
      </c>
      <c r="BT86">
        <v>0.08</v>
      </c>
    </row>
    <row r="87" spans="2:72">
      <c r="B87" s="38" t="s">
        <v>2207</v>
      </c>
      <c r="C87" s="38" t="s">
        <v>2210</v>
      </c>
      <c r="D87" s="39">
        <v>44.22</v>
      </c>
      <c r="E87" s="39">
        <v>0.15</v>
      </c>
      <c r="F87" s="39">
        <v>3.15</v>
      </c>
      <c r="G87" s="39">
        <v>0.33905639999999998</v>
      </c>
      <c r="H87" s="39">
        <v>8.42</v>
      </c>
      <c r="J87" s="39">
        <v>7.5763160000000003</v>
      </c>
      <c r="K87" s="39">
        <v>0.13</v>
      </c>
      <c r="L87" s="39">
        <v>38.729999999999997</v>
      </c>
      <c r="N87" s="39">
        <v>3.13</v>
      </c>
      <c r="O87" s="39">
        <v>0.28000000000000003</v>
      </c>
      <c r="P87" s="40">
        <v>1E-3</v>
      </c>
      <c r="S87" s="39">
        <v>97.706372400000006</v>
      </c>
      <c r="T87" s="39">
        <v>90.118201748306006</v>
      </c>
      <c r="AC87">
        <v>15</v>
      </c>
      <c r="AD87">
        <v>82</v>
      </c>
      <c r="AE87">
        <v>2320</v>
      </c>
      <c r="AF87">
        <v>115</v>
      </c>
      <c r="AI87">
        <v>51</v>
      </c>
      <c r="AP87">
        <v>8</v>
      </c>
      <c r="BG87">
        <v>0.12</v>
      </c>
      <c r="BH87">
        <v>0.55000000000000004</v>
      </c>
      <c r="BJ87">
        <v>0.55000000000000004</v>
      </c>
      <c r="BK87">
        <v>0.25</v>
      </c>
      <c r="BL87">
        <v>0.1</v>
      </c>
      <c r="BN87">
        <v>8.2000000000000003E-2</v>
      </c>
      <c r="BR87">
        <v>0.34</v>
      </c>
      <c r="BS87">
        <v>0.05</v>
      </c>
      <c r="BT87">
        <v>0.11</v>
      </c>
    </row>
    <row r="88" spans="2:72">
      <c r="B88" s="38" t="s">
        <v>2207</v>
      </c>
      <c r="C88" s="38" t="s">
        <v>2211</v>
      </c>
      <c r="D88" s="39">
        <v>44.31</v>
      </c>
      <c r="E88" s="39">
        <v>0.17</v>
      </c>
      <c r="F88" s="39">
        <v>3.27</v>
      </c>
      <c r="G88" s="39">
        <v>0.35513234999999999</v>
      </c>
      <c r="H88" s="39">
        <v>8.5399999999999991</v>
      </c>
      <c r="J88" s="39">
        <v>7.6842920000000001</v>
      </c>
      <c r="K88" s="39">
        <v>0.13</v>
      </c>
      <c r="L88" s="39">
        <v>37.51</v>
      </c>
      <c r="N88" s="39">
        <v>2.8</v>
      </c>
      <c r="O88" s="39">
        <v>0.27</v>
      </c>
      <c r="P88" s="40">
        <v>1E-3</v>
      </c>
      <c r="S88" s="39">
        <v>96.500424350000003</v>
      </c>
      <c r="T88" s="39">
        <v>89.699470348304203</v>
      </c>
      <c r="AC88">
        <v>15</v>
      </c>
      <c r="AD88">
        <v>85</v>
      </c>
      <c r="AE88">
        <v>2430</v>
      </c>
      <c r="AF88">
        <v>114</v>
      </c>
      <c r="AI88">
        <v>60</v>
      </c>
      <c r="AP88">
        <v>8</v>
      </c>
      <c r="BG88">
        <v>0.14000000000000001</v>
      </c>
      <c r="BH88">
        <v>0.66</v>
      </c>
      <c r="BJ88">
        <v>0.79</v>
      </c>
      <c r="BK88">
        <v>0.31</v>
      </c>
      <c r="BL88">
        <v>0.11</v>
      </c>
      <c r="BN88">
        <v>0.08</v>
      </c>
      <c r="BR88">
        <v>0.39</v>
      </c>
      <c r="BS88">
        <v>6.7000000000000004E-2</v>
      </c>
      <c r="BT88">
        <v>0.1</v>
      </c>
    </row>
    <row r="89" spans="2:72">
      <c r="B89" s="38" t="s">
        <v>2212</v>
      </c>
      <c r="C89" s="38" t="s">
        <v>2213</v>
      </c>
      <c r="D89" s="39">
        <v>44.87</v>
      </c>
      <c r="E89" s="39">
        <v>0.1</v>
      </c>
      <c r="F89" s="39">
        <v>2.62</v>
      </c>
      <c r="G89" s="39">
        <v>0.42089759999999998</v>
      </c>
      <c r="H89" s="39">
        <v>8.6999999999999993</v>
      </c>
      <c r="J89" s="39">
        <v>7.8282600000000002</v>
      </c>
      <c r="K89" s="39">
        <v>0.13</v>
      </c>
      <c r="L89" s="39">
        <v>38.85</v>
      </c>
      <c r="M89" s="39">
        <v>0.26852282</v>
      </c>
      <c r="N89" s="39">
        <v>2.74</v>
      </c>
      <c r="O89" s="39">
        <v>0.2</v>
      </c>
      <c r="P89" s="40">
        <v>7.0000000000000001E-3</v>
      </c>
      <c r="S89" s="39">
        <v>98.034680420000001</v>
      </c>
      <c r="T89" s="39">
        <v>89.851277928813204</v>
      </c>
      <c r="AC89">
        <v>13.5</v>
      </c>
      <c r="AD89">
        <v>75</v>
      </c>
      <c r="AE89">
        <v>2880</v>
      </c>
      <c r="AF89">
        <v>112</v>
      </c>
      <c r="AG89">
        <v>2110</v>
      </c>
      <c r="AI89">
        <v>85</v>
      </c>
      <c r="AP89">
        <v>11</v>
      </c>
      <c r="BG89">
        <v>0.19</v>
      </c>
      <c r="BH89">
        <v>0.53</v>
      </c>
      <c r="BJ89">
        <v>0.4</v>
      </c>
      <c r="BK89">
        <v>0.17</v>
      </c>
      <c r="BL89">
        <v>7.4999999999999997E-2</v>
      </c>
      <c r="BN89">
        <v>4.8000000000000001E-2</v>
      </c>
      <c r="BP89">
        <v>8.1000000000000003E-2</v>
      </c>
      <c r="BR89">
        <v>0.3</v>
      </c>
      <c r="BS89">
        <v>5.1999999999999998E-2</v>
      </c>
      <c r="BT89">
        <v>0.11</v>
      </c>
    </row>
    <row r="90" spans="2:72">
      <c r="B90" s="38" t="s">
        <v>2212</v>
      </c>
      <c r="C90" s="38" t="s">
        <v>2214</v>
      </c>
      <c r="D90" s="39">
        <v>44.87</v>
      </c>
      <c r="E90" s="39">
        <v>0.1</v>
      </c>
      <c r="F90" s="39">
        <v>2.83</v>
      </c>
      <c r="G90" s="39">
        <v>0.36390105</v>
      </c>
      <c r="H90" s="39">
        <v>8.4700000000000006</v>
      </c>
      <c r="J90" s="39">
        <v>7.6213059999999997</v>
      </c>
      <c r="K90" s="39">
        <v>0.13</v>
      </c>
      <c r="L90" s="39">
        <v>38.729999999999997</v>
      </c>
      <c r="M90" s="39">
        <v>0.25897817000000001</v>
      </c>
      <c r="N90" s="39">
        <v>2.88</v>
      </c>
      <c r="O90" s="39">
        <v>0.23</v>
      </c>
      <c r="P90" s="40">
        <v>1.2999999999999999E-2</v>
      </c>
      <c r="S90" s="39">
        <v>98.027185219999893</v>
      </c>
      <c r="T90" s="39">
        <v>90.065350939075202</v>
      </c>
      <c r="AC90">
        <v>11.5</v>
      </c>
      <c r="AD90">
        <v>78</v>
      </c>
      <c r="AE90">
        <v>2490</v>
      </c>
      <c r="AF90">
        <v>110</v>
      </c>
      <c r="AG90">
        <v>2035</v>
      </c>
      <c r="AI90">
        <v>100</v>
      </c>
      <c r="AP90">
        <v>17</v>
      </c>
      <c r="BG90">
        <v>0.3</v>
      </c>
      <c r="BH90">
        <v>0.64</v>
      </c>
      <c r="BJ90">
        <v>0.42</v>
      </c>
      <c r="BK90">
        <v>0.2</v>
      </c>
      <c r="BL90">
        <v>7.5999999999999998E-2</v>
      </c>
      <c r="BN90">
        <v>5.6000000000000001E-2</v>
      </c>
      <c r="BP90">
        <v>0.10299999999999999</v>
      </c>
      <c r="BR90">
        <v>0.35</v>
      </c>
      <c r="BS90">
        <v>5.8999999999999997E-2</v>
      </c>
      <c r="BT90">
        <v>0.09</v>
      </c>
    </row>
    <row r="91" spans="2:72">
      <c r="B91" s="38" t="s">
        <v>2212</v>
      </c>
      <c r="C91" s="38" t="s">
        <v>2215</v>
      </c>
      <c r="D91" s="39">
        <v>45.25</v>
      </c>
      <c r="E91" s="39">
        <v>0.1</v>
      </c>
      <c r="F91" s="39">
        <v>2.88</v>
      </c>
      <c r="G91" s="39">
        <v>0.41724397499999999</v>
      </c>
      <c r="H91" s="39">
        <v>8.76</v>
      </c>
      <c r="J91" s="39">
        <v>7.8822479999999997</v>
      </c>
      <c r="K91" s="39">
        <v>0.13</v>
      </c>
      <c r="L91" s="39">
        <v>38.549999999999997</v>
      </c>
      <c r="M91" s="39">
        <v>0.25452399999999997</v>
      </c>
      <c r="N91" s="39">
        <v>2.8</v>
      </c>
      <c r="O91" s="39">
        <v>0.2</v>
      </c>
      <c r="P91" s="40">
        <v>0.01</v>
      </c>
      <c r="S91" s="39">
        <v>98.474015975</v>
      </c>
      <c r="T91" s="39">
        <v>89.717138025401297</v>
      </c>
      <c r="AC91">
        <v>14</v>
      </c>
      <c r="AD91">
        <v>85</v>
      </c>
      <c r="AE91">
        <v>2855</v>
      </c>
      <c r="AF91">
        <v>112</v>
      </c>
      <c r="AG91">
        <v>2000</v>
      </c>
      <c r="AI91">
        <v>92</v>
      </c>
      <c r="AP91">
        <v>24</v>
      </c>
      <c r="BG91">
        <v>0.42</v>
      </c>
      <c r="BH91">
        <v>0.89</v>
      </c>
      <c r="BJ91">
        <v>0.49</v>
      </c>
      <c r="BK91">
        <v>0.17</v>
      </c>
      <c r="BL91">
        <v>6.5000000000000002E-2</v>
      </c>
      <c r="BN91">
        <v>4.5999999999999999E-2</v>
      </c>
      <c r="BP91">
        <v>7.4999999999999997E-2</v>
      </c>
      <c r="BR91">
        <v>0.33</v>
      </c>
      <c r="BS91">
        <v>5.6000000000000001E-2</v>
      </c>
      <c r="BT91">
        <v>0.08</v>
      </c>
    </row>
    <row r="92" spans="2:72">
      <c r="B92" s="38" t="s">
        <v>2216</v>
      </c>
      <c r="C92" s="38" t="s">
        <v>2217</v>
      </c>
      <c r="D92" s="39">
        <v>44.87</v>
      </c>
      <c r="E92" s="39">
        <v>0.08</v>
      </c>
      <c r="F92" s="39">
        <v>2.85</v>
      </c>
      <c r="G92" s="39">
        <v>0.32005755000000002</v>
      </c>
      <c r="H92" s="39">
        <v>8.65</v>
      </c>
      <c r="J92" s="39">
        <v>7.7832699999999999</v>
      </c>
      <c r="K92" s="39">
        <v>0.13</v>
      </c>
      <c r="L92" s="39">
        <v>39.880000000000003</v>
      </c>
      <c r="M92" s="39">
        <v>0.26661389000000002</v>
      </c>
      <c r="N92" s="39">
        <v>2.6</v>
      </c>
      <c r="O92" s="39">
        <v>0.19</v>
      </c>
      <c r="P92" s="40">
        <v>2E-3</v>
      </c>
      <c r="S92" s="39">
        <v>98.971941439999995</v>
      </c>
      <c r="T92" s="39">
        <v>90.138762456525598</v>
      </c>
      <c r="AC92">
        <v>10.9</v>
      </c>
      <c r="AD92">
        <v>78</v>
      </c>
      <c r="AE92">
        <v>2190</v>
      </c>
      <c r="AF92">
        <v>111</v>
      </c>
      <c r="AG92">
        <v>2095</v>
      </c>
      <c r="AI92">
        <v>210</v>
      </c>
      <c r="AP92">
        <v>4</v>
      </c>
      <c r="BG92">
        <v>8.8999999999999996E-2</v>
      </c>
      <c r="BH92">
        <v>0.37</v>
      </c>
      <c r="BJ92">
        <v>0.3</v>
      </c>
      <c r="BK92">
        <v>0.15</v>
      </c>
      <c r="BL92">
        <v>6.5000000000000002E-2</v>
      </c>
      <c r="BN92">
        <v>0.05</v>
      </c>
      <c r="BP92">
        <v>8.1000000000000003E-2</v>
      </c>
      <c r="BR92">
        <v>0.3</v>
      </c>
      <c r="BS92">
        <v>0.05</v>
      </c>
      <c r="BT92">
        <v>0.08</v>
      </c>
    </row>
    <row r="93" spans="2:72">
      <c r="B93" s="38" t="s">
        <v>2216</v>
      </c>
      <c r="C93" s="38" t="s">
        <v>2218</v>
      </c>
      <c r="D93" s="39">
        <v>45.08</v>
      </c>
      <c r="E93" s="39">
        <v>0.12</v>
      </c>
      <c r="F93" s="39">
        <v>3.07</v>
      </c>
      <c r="G93" s="39">
        <v>0.35659380000000002</v>
      </c>
      <c r="H93" s="39">
        <v>8.65</v>
      </c>
      <c r="J93" s="39">
        <v>7.7832699999999999</v>
      </c>
      <c r="K93" s="39">
        <v>0.13</v>
      </c>
      <c r="L93" s="39">
        <v>38.840000000000003</v>
      </c>
      <c r="M93" s="39">
        <v>0.26025079000000001</v>
      </c>
      <c r="N93" s="39">
        <v>2.92</v>
      </c>
      <c r="O93" s="39">
        <v>0.2</v>
      </c>
      <c r="P93" s="40">
        <v>6.0000000000000001E-3</v>
      </c>
      <c r="S93" s="39">
        <v>98.766114590000001</v>
      </c>
      <c r="T93" s="39">
        <v>89.901378213505296</v>
      </c>
      <c r="AC93">
        <v>14</v>
      </c>
      <c r="AD93">
        <v>83</v>
      </c>
      <c r="AE93">
        <v>2440</v>
      </c>
      <c r="AF93">
        <v>110</v>
      </c>
      <c r="AG93">
        <v>2045</v>
      </c>
      <c r="AI93">
        <v>84</v>
      </c>
      <c r="AP93">
        <v>4</v>
      </c>
      <c r="BG93">
        <v>0.112</v>
      </c>
      <c r="BH93">
        <v>0.4</v>
      </c>
      <c r="BJ93">
        <v>0.26</v>
      </c>
      <c r="BK93">
        <v>0.14599999999999999</v>
      </c>
      <c r="BL93">
        <v>6.0999999999999999E-2</v>
      </c>
      <c r="BN93">
        <v>0.04</v>
      </c>
      <c r="BP93">
        <v>8.5999999999999993E-2</v>
      </c>
      <c r="BR93">
        <v>0.34</v>
      </c>
      <c r="BS93">
        <v>0.06</v>
      </c>
      <c r="BT93">
        <v>0.11</v>
      </c>
    </row>
    <row r="94" spans="2:72">
      <c r="B94" s="38" t="s">
        <v>2216</v>
      </c>
      <c r="C94" s="38" t="s">
        <v>2219</v>
      </c>
      <c r="D94" s="39">
        <v>46.08</v>
      </c>
      <c r="E94" s="39">
        <v>0.13</v>
      </c>
      <c r="F94" s="39">
        <v>3.24</v>
      </c>
      <c r="G94" s="39">
        <v>0.34709437500000001</v>
      </c>
      <c r="H94" s="39">
        <v>8.43</v>
      </c>
      <c r="J94" s="39">
        <v>7.5853140000000003</v>
      </c>
      <c r="K94" s="39">
        <v>0.13</v>
      </c>
      <c r="L94" s="39">
        <v>37.76</v>
      </c>
      <c r="M94" s="39">
        <v>0.24943351999999999</v>
      </c>
      <c r="N94" s="39">
        <v>3.13</v>
      </c>
      <c r="O94" s="39">
        <v>0.22</v>
      </c>
      <c r="P94" s="40">
        <v>1.2999999999999999E-2</v>
      </c>
      <c r="S94" s="39">
        <v>98.884841894999894</v>
      </c>
      <c r="T94" s="39">
        <v>89.8792248016141</v>
      </c>
      <c r="AC94">
        <v>15.1</v>
      </c>
      <c r="AD94">
        <v>90</v>
      </c>
      <c r="AE94">
        <v>2375</v>
      </c>
      <c r="AF94">
        <v>107</v>
      </c>
      <c r="AG94">
        <v>1960</v>
      </c>
      <c r="AI94">
        <v>151</v>
      </c>
      <c r="AP94">
        <v>9</v>
      </c>
      <c r="BG94">
        <v>0.24</v>
      </c>
      <c r="BH94">
        <v>0.71</v>
      </c>
      <c r="BJ94">
        <v>0.57999999999999996</v>
      </c>
      <c r="BK94">
        <v>0.22</v>
      </c>
      <c r="BL94">
        <v>8.5999999999999993E-2</v>
      </c>
      <c r="BN94">
        <v>5.5E-2</v>
      </c>
      <c r="BP94">
        <v>9.7000000000000003E-2</v>
      </c>
      <c r="BR94">
        <v>0.41</v>
      </c>
      <c r="BS94">
        <v>7.0000000000000007E-2</v>
      </c>
      <c r="BT94">
        <v>0.12</v>
      </c>
    </row>
    <row r="95" spans="2:72">
      <c r="B95" s="38" t="s">
        <v>2220</v>
      </c>
      <c r="C95" s="38" t="s">
        <v>2221</v>
      </c>
      <c r="D95" s="39">
        <v>45.05</v>
      </c>
      <c r="E95" s="39">
        <v>0.13</v>
      </c>
      <c r="F95" s="39">
        <v>3.38</v>
      </c>
      <c r="G95" s="39">
        <v>0.33978712500000002</v>
      </c>
      <c r="H95" s="39">
        <v>8.85</v>
      </c>
      <c r="J95" s="39">
        <v>7.9632300000000003</v>
      </c>
      <c r="K95" s="39">
        <v>0.14000000000000001</v>
      </c>
      <c r="L95" s="39">
        <v>38.36</v>
      </c>
      <c r="M95" s="39">
        <v>0.25452399999999997</v>
      </c>
      <c r="N95" s="39">
        <v>3.18</v>
      </c>
      <c r="O95" s="39">
        <v>0.32</v>
      </c>
      <c r="P95" s="40">
        <v>7.0000000000000001E-3</v>
      </c>
      <c r="S95" s="39">
        <v>99.124541124999993</v>
      </c>
      <c r="T95" s="39">
        <v>89.576412663986105</v>
      </c>
      <c r="AC95">
        <v>14.3</v>
      </c>
      <c r="AD95">
        <v>88</v>
      </c>
      <c r="AE95">
        <v>2325</v>
      </c>
      <c r="AF95">
        <v>110</v>
      </c>
      <c r="AG95">
        <v>2000</v>
      </c>
      <c r="AI95">
        <v>78</v>
      </c>
      <c r="AP95">
        <v>24</v>
      </c>
      <c r="BG95">
        <v>0.39</v>
      </c>
      <c r="BH95">
        <v>0.87</v>
      </c>
      <c r="BJ95">
        <v>0.86</v>
      </c>
      <c r="BK95">
        <v>0.28000000000000003</v>
      </c>
      <c r="BL95">
        <v>0.10100000000000001</v>
      </c>
      <c r="BN95">
        <v>6.5000000000000002E-2</v>
      </c>
      <c r="BP95">
        <v>0.107</v>
      </c>
      <c r="BR95">
        <v>0.42</v>
      </c>
      <c r="BS95">
        <v>7.4999999999999997E-2</v>
      </c>
      <c r="BT95">
        <v>0.19</v>
      </c>
    </row>
    <row r="96" spans="2:72">
      <c r="B96" s="38" t="s">
        <v>2220</v>
      </c>
      <c r="C96" s="38" t="s">
        <v>2222</v>
      </c>
      <c r="D96" s="39">
        <v>45.44</v>
      </c>
      <c r="E96" s="39">
        <v>0.17</v>
      </c>
      <c r="F96" s="39">
        <v>3.59</v>
      </c>
      <c r="G96" s="39">
        <v>0.35805524999999999</v>
      </c>
      <c r="H96" s="39">
        <v>9.24</v>
      </c>
      <c r="J96" s="39">
        <v>8.314152</v>
      </c>
      <c r="K96" s="39">
        <v>0.14000000000000001</v>
      </c>
      <c r="L96" s="39">
        <v>36.58</v>
      </c>
      <c r="M96" s="39">
        <v>0.24179780000000001</v>
      </c>
      <c r="N96" s="39">
        <v>3.3</v>
      </c>
      <c r="O96" s="39">
        <v>0.32</v>
      </c>
      <c r="P96" s="40">
        <v>0.01</v>
      </c>
      <c r="S96" s="39">
        <v>98.464005049999997</v>
      </c>
      <c r="T96" s="39">
        <v>88.699254113106406</v>
      </c>
      <c r="AC96">
        <v>13</v>
      </c>
      <c r="AD96">
        <v>90</v>
      </c>
      <c r="AE96">
        <v>2450</v>
      </c>
      <c r="AF96">
        <v>106</v>
      </c>
      <c r="AG96">
        <v>1900</v>
      </c>
      <c r="AI96">
        <v>71</v>
      </c>
      <c r="AP96">
        <v>14</v>
      </c>
      <c r="BG96">
        <v>0.52</v>
      </c>
      <c r="BH96">
        <v>1.02</v>
      </c>
      <c r="BJ96">
        <v>0.98</v>
      </c>
      <c r="BK96">
        <v>0.33</v>
      </c>
      <c r="BL96">
        <v>0.115</v>
      </c>
      <c r="BN96">
        <v>7.2999999999999995E-2</v>
      </c>
      <c r="BP96">
        <v>0.121</v>
      </c>
      <c r="BR96">
        <v>0.42</v>
      </c>
      <c r="BS96">
        <v>7.1999999999999995E-2</v>
      </c>
      <c r="BT96">
        <v>0.16</v>
      </c>
    </row>
    <row r="97" spans="1:72">
      <c r="B97" s="38" t="s">
        <v>1381</v>
      </c>
      <c r="C97" s="38" t="s">
        <v>2223</v>
      </c>
      <c r="D97" s="39">
        <v>46.6</v>
      </c>
      <c r="E97" s="39">
        <v>0.16</v>
      </c>
      <c r="F97" s="39">
        <v>2.85</v>
      </c>
      <c r="G97" s="39">
        <v>0.34490219999999999</v>
      </c>
      <c r="H97" s="39">
        <v>8.75</v>
      </c>
      <c r="J97" s="39">
        <v>7.8732499999999996</v>
      </c>
      <c r="K97" s="39">
        <v>0.13</v>
      </c>
      <c r="L97" s="39">
        <v>38.200000000000003</v>
      </c>
      <c r="N97" s="39">
        <v>3.3</v>
      </c>
      <c r="O97" s="39">
        <v>0.28000000000000003</v>
      </c>
      <c r="P97" s="40">
        <v>6.0000000000000001E-3</v>
      </c>
      <c r="S97" s="39">
        <v>99.744152200000002</v>
      </c>
      <c r="T97" s="39">
        <v>89.643299981251502</v>
      </c>
      <c r="AC97">
        <v>14.4</v>
      </c>
      <c r="AD97">
        <v>76</v>
      </c>
      <c r="AE97">
        <v>2360</v>
      </c>
      <c r="AF97">
        <v>100</v>
      </c>
      <c r="AI97">
        <v>47</v>
      </c>
      <c r="BG97">
        <v>0.19</v>
      </c>
      <c r="BH97">
        <v>0.71</v>
      </c>
      <c r="BK97">
        <v>0.28999999999999998</v>
      </c>
      <c r="BL97">
        <v>0.11</v>
      </c>
      <c r="BN97">
        <v>7.4999999999999997E-2</v>
      </c>
      <c r="BP97">
        <v>0.13</v>
      </c>
      <c r="BR97">
        <v>0.36</v>
      </c>
      <c r="BS97">
        <v>5.8000000000000003E-2</v>
      </c>
      <c r="BT97">
        <v>0.15</v>
      </c>
    </row>
    <row r="98" spans="1:72">
      <c r="B98" s="38" t="s">
        <v>1380</v>
      </c>
      <c r="C98" s="38" t="s">
        <v>2224</v>
      </c>
      <c r="D98" s="39">
        <v>44.2</v>
      </c>
      <c r="E98" s="39">
        <v>0.21</v>
      </c>
      <c r="F98" s="39">
        <v>3.54</v>
      </c>
      <c r="G98" s="39">
        <v>0.32736480000000001</v>
      </c>
      <c r="H98" s="39">
        <v>8.85</v>
      </c>
      <c r="J98" s="39">
        <v>7.9632300000000003</v>
      </c>
      <c r="K98" s="39">
        <v>0.17</v>
      </c>
      <c r="L98" s="39">
        <v>38.08</v>
      </c>
      <c r="N98" s="39">
        <v>3.26</v>
      </c>
      <c r="O98" s="39">
        <v>0.36</v>
      </c>
      <c r="P98" s="40">
        <v>0.05</v>
      </c>
      <c r="S98" s="39">
        <v>98.160594799999998</v>
      </c>
      <c r="T98" s="39">
        <v>89.507810275922395</v>
      </c>
      <c r="AC98">
        <v>14.6</v>
      </c>
      <c r="AD98">
        <v>74</v>
      </c>
      <c r="AE98">
        <v>2240</v>
      </c>
      <c r="AF98">
        <v>106</v>
      </c>
      <c r="AI98">
        <v>75</v>
      </c>
      <c r="AP98">
        <v>18</v>
      </c>
      <c r="BG98">
        <v>0.33</v>
      </c>
      <c r="BH98">
        <v>1.1000000000000001</v>
      </c>
      <c r="BJ98">
        <v>1.05</v>
      </c>
      <c r="BK98">
        <v>0.39</v>
      </c>
      <c r="BL98">
        <v>0.15</v>
      </c>
      <c r="BN98">
        <v>9.9000000000000005E-2</v>
      </c>
      <c r="BP98">
        <v>0.15</v>
      </c>
      <c r="BR98">
        <v>0.4</v>
      </c>
      <c r="BS98">
        <v>6.3E-2</v>
      </c>
      <c r="BT98">
        <v>0.38</v>
      </c>
    </row>
    <row r="99" spans="1:72">
      <c r="B99" s="38" t="s">
        <v>2225</v>
      </c>
      <c r="C99" s="38" t="s">
        <v>2226</v>
      </c>
      <c r="D99" s="39">
        <v>44.28</v>
      </c>
      <c r="E99" s="39">
        <v>7.0000000000000007E-2</v>
      </c>
      <c r="F99" s="39">
        <v>1.7</v>
      </c>
      <c r="G99" s="39">
        <v>0.37632337500000002</v>
      </c>
      <c r="H99" s="39">
        <v>8.1</v>
      </c>
      <c r="J99" s="39">
        <v>7.2883800000000001</v>
      </c>
      <c r="K99" s="39">
        <v>0.12</v>
      </c>
      <c r="L99" s="39">
        <v>41.98</v>
      </c>
      <c r="M99" s="39">
        <v>0.28188532999999999</v>
      </c>
      <c r="N99" s="39">
        <v>1.37</v>
      </c>
      <c r="O99" s="39">
        <v>0.1</v>
      </c>
      <c r="P99" s="40">
        <v>3.0000000000000001E-3</v>
      </c>
      <c r="S99" s="39">
        <v>97.569588705000001</v>
      </c>
      <c r="T99" s="39">
        <v>91.131131443088904</v>
      </c>
      <c r="AC99">
        <v>9</v>
      </c>
      <c r="AD99">
        <v>55</v>
      </c>
      <c r="AE99">
        <v>2575</v>
      </c>
      <c r="AF99">
        <v>115</v>
      </c>
      <c r="AG99">
        <v>2215</v>
      </c>
      <c r="AI99">
        <v>57</v>
      </c>
      <c r="AP99">
        <v>4</v>
      </c>
      <c r="BG99">
        <v>0.14000000000000001</v>
      </c>
      <c r="BH99">
        <v>0.47</v>
      </c>
      <c r="BJ99">
        <v>0.33</v>
      </c>
      <c r="BK99">
        <v>0.08</v>
      </c>
      <c r="BL99">
        <v>2.9000000000000001E-2</v>
      </c>
      <c r="BN99">
        <v>0.02</v>
      </c>
      <c r="BP99">
        <v>3.2000000000000001E-2</v>
      </c>
      <c r="BR99">
        <v>0.11799999999999999</v>
      </c>
      <c r="BS99">
        <v>0.02</v>
      </c>
      <c r="BT99">
        <v>0.04</v>
      </c>
    </row>
    <row r="100" spans="1:72">
      <c r="B100" s="38" t="s">
        <v>2225</v>
      </c>
      <c r="C100" s="38" t="s">
        <v>2227</v>
      </c>
      <c r="D100" s="39">
        <v>45.83</v>
      </c>
      <c r="E100" s="39">
        <v>7.0000000000000007E-2</v>
      </c>
      <c r="F100" s="39">
        <v>1.83</v>
      </c>
      <c r="G100" s="39">
        <v>0.3770541</v>
      </c>
      <c r="H100" s="39">
        <v>8.19</v>
      </c>
      <c r="J100" s="39">
        <v>7.3693619999999997</v>
      </c>
      <c r="K100" s="39">
        <v>0.13</v>
      </c>
      <c r="L100" s="39">
        <v>40.08</v>
      </c>
      <c r="N100" s="39">
        <v>1.88</v>
      </c>
      <c r="O100" s="39">
        <v>0.16</v>
      </c>
      <c r="P100" s="40">
        <v>2E-3</v>
      </c>
      <c r="S100" s="39">
        <v>97.728416099999905</v>
      </c>
      <c r="T100" s="39">
        <v>90.656413820443305</v>
      </c>
      <c r="AC100">
        <v>11.1</v>
      </c>
      <c r="AD100">
        <v>63</v>
      </c>
      <c r="AE100">
        <v>2580</v>
      </c>
      <c r="AF100">
        <v>119</v>
      </c>
      <c r="BG100">
        <v>0.16</v>
      </c>
      <c r="BH100">
        <v>0.51</v>
      </c>
      <c r="BJ100">
        <v>0.34</v>
      </c>
      <c r="BK100">
        <v>0.11</v>
      </c>
      <c r="BL100">
        <v>4.5999999999999999E-2</v>
      </c>
      <c r="BN100">
        <v>0.03</v>
      </c>
      <c r="BR100">
        <v>0.15</v>
      </c>
      <c r="BS100">
        <v>2.3E-2</v>
      </c>
      <c r="BT100">
        <v>0.08</v>
      </c>
    </row>
    <row r="101" spans="1:72">
      <c r="B101" s="38" t="s">
        <v>2225</v>
      </c>
      <c r="C101" s="38" t="s">
        <v>2228</v>
      </c>
      <c r="D101" s="39">
        <v>43.7</v>
      </c>
      <c r="E101" s="39">
        <v>7.0000000000000007E-2</v>
      </c>
      <c r="F101" s="39">
        <v>2</v>
      </c>
      <c r="G101" s="39">
        <v>0.3741312</v>
      </c>
      <c r="H101" s="39">
        <v>8.2200000000000006</v>
      </c>
      <c r="J101" s="39">
        <v>7.3963559999999999</v>
      </c>
      <c r="K101" s="39">
        <v>0.12</v>
      </c>
      <c r="L101" s="39">
        <v>41.06</v>
      </c>
      <c r="M101" s="39">
        <v>0.27552222999999998</v>
      </c>
      <c r="N101" s="39">
        <v>1.77</v>
      </c>
      <c r="O101" s="39">
        <v>0.11</v>
      </c>
      <c r="P101" s="40">
        <v>2E-3</v>
      </c>
      <c r="S101" s="39">
        <v>96.878009430000006</v>
      </c>
      <c r="T101" s="39">
        <v>90.8286243788978</v>
      </c>
      <c r="AC101">
        <v>10.4</v>
      </c>
      <c r="AD101">
        <v>57</v>
      </c>
      <c r="AE101">
        <v>2560</v>
      </c>
      <c r="AF101">
        <v>114</v>
      </c>
      <c r="AG101">
        <v>2165</v>
      </c>
      <c r="AI101">
        <v>71</v>
      </c>
      <c r="AP101">
        <v>4</v>
      </c>
      <c r="BG101">
        <v>0.08</v>
      </c>
      <c r="BH101">
        <v>0.33</v>
      </c>
      <c r="BK101">
        <v>7.8E-2</v>
      </c>
      <c r="BL101">
        <v>3.4000000000000002E-2</v>
      </c>
      <c r="BN101">
        <v>2.1999999999999999E-2</v>
      </c>
      <c r="BP101">
        <v>5.1999999999999998E-2</v>
      </c>
      <c r="BR101">
        <v>0.19</v>
      </c>
      <c r="BS101">
        <v>3.2000000000000001E-2</v>
      </c>
      <c r="BT101">
        <v>0.05</v>
      </c>
    </row>
    <row r="102" spans="1:72">
      <c r="B102" s="38" t="s">
        <v>2225</v>
      </c>
      <c r="C102" s="38" t="s">
        <v>2229</v>
      </c>
      <c r="D102" s="39">
        <v>44.57</v>
      </c>
      <c r="E102" s="39">
        <v>0.06</v>
      </c>
      <c r="F102" s="39">
        <v>2.2999999999999998</v>
      </c>
      <c r="G102" s="39">
        <v>0.37632337500000002</v>
      </c>
      <c r="H102" s="39">
        <v>8.1199999999999992</v>
      </c>
      <c r="J102" s="39">
        <v>7.3063760000000002</v>
      </c>
      <c r="K102" s="39">
        <v>0.12</v>
      </c>
      <c r="L102" s="39">
        <v>40.11</v>
      </c>
      <c r="M102" s="39">
        <v>0.26915913000000002</v>
      </c>
      <c r="N102" s="39">
        <v>1.99</v>
      </c>
      <c r="O102" s="39">
        <v>0.14000000000000001</v>
      </c>
      <c r="P102" s="40">
        <v>1E-3</v>
      </c>
      <c r="S102" s="39">
        <v>97.242858505000001</v>
      </c>
      <c r="T102" s="39">
        <v>90.735161462269801</v>
      </c>
      <c r="AC102">
        <v>9.4</v>
      </c>
      <c r="AD102">
        <v>70</v>
      </c>
      <c r="AE102">
        <v>2575</v>
      </c>
      <c r="AF102">
        <v>112</v>
      </c>
      <c r="AG102">
        <v>2115</v>
      </c>
      <c r="AI102">
        <v>59</v>
      </c>
      <c r="AP102">
        <v>6</v>
      </c>
      <c r="BG102">
        <v>0.16</v>
      </c>
      <c r="BH102">
        <v>0.43</v>
      </c>
      <c r="BJ102">
        <v>0.35</v>
      </c>
      <c r="BK102">
        <v>0.11</v>
      </c>
      <c r="BL102">
        <v>4.1000000000000002E-2</v>
      </c>
      <c r="BN102">
        <v>2.5000000000000001E-2</v>
      </c>
      <c r="BP102">
        <v>5.5E-2</v>
      </c>
      <c r="BR102">
        <v>0.2</v>
      </c>
      <c r="BS102">
        <v>3.5000000000000003E-2</v>
      </c>
      <c r="BT102">
        <v>0.03</v>
      </c>
    </row>
    <row r="103" spans="1:72">
      <c r="B103" s="38" t="s">
        <v>2230</v>
      </c>
      <c r="C103" s="38" t="s">
        <v>2231</v>
      </c>
      <c r="D103" s="39">
        <v>41.58</v>
      </c>
      <c r="E103" s="39">
        <v>0.05</v>
      </c>
      <c r="F103" s="39">
        <v>0.62</v>
      </c>
      <c r="G103" s="39">
        <v>0.25210012500000001</v>
      </c>
      <c r="H103" s="39">
        <v>8.3000000000000007</v>
      </c>
      <c r="J103" s="39">
        <v>7.4683400000000004</v>
      </c>
      <c r="K103" s="39">
        <v>0.12</v>
      </c>
      <c r="L103" s="39">
        <v>44.07</v>
      </c>
      <c r="N103" s="39">
        <v>0.38</v>
      </c>
      <c r="O103" s="39">
        <v>0.04</v>
      </c>
      <c r="P103" s="40">
        <v>5.0000000000000001E-3</v>
      </c>
      <c r="S103" s="39">
        <v>94.585440125000005</v>
      </c>
      <c r="T103" s="39">
        <v>91.324742587215695</v>
      </c>
      <c r="AC103">
        <v>5.6</v>
      </c>
      <c r="AD103">
        <v>34</v>
      </c>
      <c r="AE103">
        <v>1725</v>
      </c>
      <c r="AF103">
        <v>132</v>
      </c>
      <c r="AI103">
        <v>74</v>
      </c>
      <c r="BG103">
        <v>5.3999999999999999E-2</v>
      </c>
      <c r="BH103">
        <v>6.2E-2</v>
      </c>
      <c r="BK103">
        <v>0.03</v>
      </c>
      <c r="BL103">
        <v>1.4E-2</v>
      </c>
      <c r="BN103">
        <v>0.01</v>
      </c>
      <c r="BR103">
        <v>6.5000000000000002E-2</v>
      </c>
      <c r="BS103">
        <v>1.0999999999999999E-2</v>
      </c>
    </row>
    <row r="104" spans="1:72">
      <c r="B104" s="38" t="s">
        <v>2230</v>
      </c>
      <c r="C104" s="38" t="s">
        <v>2232</v>
      </c>
      <c r="D104" s="39">
        <v>42.95</v>
      </c>
      <c r="E104" s="39">
        <v>0.02</v>
      </c>
      <c r="F104" s="39">
        <v>0.64</v>
      </c>
      <c r="G104" s="39">
        <v>0.33174914999999999</v>
      </c>
      <c r="H104" s="39">
        <v>8.24</v>
      </c>
      <c r="J104" s="39">
        <v>7.4143520000000001</v>
      </c>
      <c r="K104" s="39">
        <v>0.12</v>
      </c>
      <c r="L104" s="39">
        <v>43.68</v>
      </c>
      <c r="N104" s="39">
        <v>0.4</v>
      </c>
      <c r="O104" s="39">
        <v>0.05</v>
      </c>
      <c r="P104" s="40">
        <v>6.0000000000000001E-3</v>
      </c>
      <c r="S104" s="39">
        <v>95.612101150000001</v>
      </c>
      <c r="T104" s="39">
        <v>91.311789994808194</v>
      </c>
      <c r="AC104">
        <v>6.5</v>
      </c>
      <c r="AD104">
        <v>32</v>
      </c>
      <c r="AE104">
        <v>2270</v>
      </c>
      <c r="AF104">
        <v>130</v>
      </c>
      <c r="AI104">
        <v>65</v>
      </c>
      <c r="AP104">
        <v>4</v>
      </c>
      <c r="BG104">
        <v>2.1000000000000001E-2</v>
      </c>
      <c r="BH104">
        <v>8.1000000000000003E-2</v>
      </c>
      <c r="BK104">
        <v>1.7999999999999999E-2</v>
      </c>
      <c r="BL104">
        <v>7.0000000000000001E-3</v>
      </c>
      <c r="BN104">
        <v>5.0000000000000001E-3</v>
      </c>
      <c r="BR104">
        <v>2.5999999999999999E-2</v>
      </c>
      <c r="BS104">
        <v>5.0000000000000001E-3</v>
      </c>
      <c r="BT104">
        <v>0.03</v>
      </c>
    </row>
    <row r="105" spans="1:72">
      <c r="B105" s="38" t="s">
        <v>2230</v>
      </c>
      <c r="C105" s="38" t="s">
        <v>2233</v>
      </c>
      <c r="D105" s="39">
        <v>44.91</v>
      </c>
      <c r="E105" s="39">
        <v>0.05</v>
      </c>
      <c r="F105" s="39">
        <v>1.4</v>
      </c>
      <c r="G105" s="39">
        <v>0.272560425</v>
      </c>
      <c r="H105" s="39">
        <v>8.8699999999999992</v>
      </c>
      <c r="J105" s="39">
        <v>7.9812260000000004</v>
      </c>
      <c r="K105" s="39">
        <v>0.13</v>
      </c>
      <c r="L105" s="39">
        <v>41.33</v>
      </c>
      <c r="N105" s="39">
        <v>0.98</v>
      </c>
      <c r="O105" s="39">
        <v>0.12</v>
      </c>
      <c r="P105" s="40">
        <v>1.2999999999999999E-2</v>
      </c>
      <c r="S105" s="39">
        <v>97.186786424999994</v>
      </c>
      <c r="T105" s="39">
        <v>90.232567856378296</v>
      </c>
      <c r="AC105">
        <v>8.3000000000000007</v>
      </c>
      <c r="AD105">
        <v>48</v>
      </c>
      <c r="AE105">
        <v>1865</v>
      </c>
      <c r="AF105">
        <v>127</v>
      </c>
      <c r="AI105">
        <v>112</v>
      </c>
      <c r="AP105">
        <v>4</v>
      </c>
      <c r="BG105">
        <v>6.3E-2</v>
      </c>
      <c r="BH105">
        <v>0.17</v>
      </c>
      <c r="BK105">
        <v>7.0999999999999994E-2</v>
      </c>
      <c r="BL105">
        <v>2.9000000000000001E-2</v>
      </c>
      <c r="BN105">
        <v>0.02</v>
      </c>
      <c r="BR105">
        <v>9.2999999999999999E-2</v>
      </c>
      <c r="BS105">
        <v>1.4999999999999999E-2</v>
      </c>
      <c r="BT105">
        <v>0.03</v>
      </c>
    </row>
    <row r="106" spans="1:72">
      <c r="B106" s="38" t="s">
        <v>2230</v>
      </c>
      <c r="C106" s="38" t="s">
        <v>2234</v>
      </c>
      <c r="D106" s="39">
        <v>43.95</v>
      </c>
      <c r="E106" s="39">
        <v>0.03</v>
      </c>
      <c r="F106" s="39">
        <v>1.67</v>
      </c>
      <c r="G106" s="39">
        <v>0.43989644999999999</v>
      </c>
      <c r="H106" s="39">
        <v>8.1999999999999993</v>
      </c>
      <c r="J106" s="39">
        <v>7.3783599999999998</v>
      </c>
      <c r="K106" s="39">
        <v>0.13</v>
      </c>
      <c r="L106" s="39">
        <v>41.65</v>
      </c>
      <c r="N106" s="39">
        <v>1.4</v>
      </c>
      <c r="O106" s="39">
        <v>0.13</v>
      </c>
      <c r="P106" s="40">
        <v>8.0000000000000002E-3</v>
      </c>
      <c r="S106" s="39">
        <v>96.786256449999996</v>
      </c>
      <c r="T106" s="39">
        <v>90.966818736581999</v>
      </c>
      <c r="AC106">
        <v>11</v>
      </c>
      <c r="AD106">
        <v>55</v>
      </c>
      <c r="AE106">
        <v>3010</v>
      </c>
      <c r="AF106">
        <v>120</v>
      </c>
      <c r="AI106">
        <v>72</v>
      </c>
      <c r="AP106">
        <v>5</v>
      </c>
      <c r="BG106">
        <v>0.28000000000000003</v>
      </c>
      <c r="BH106">
        <v>0.51</v>
      </c>
      <c r="BK106">
        <v>0.09</v>
      </c>
      <c r="BL106">
        <v>0.28999999999999998</v>
      </c>
      <c r="BN106">
        <v>1.7999999999999999E-2</v>
      </c>
      <c r="BR106">
        <v>0.11</v>
      </c>
      <c r="BS106">
        <v>2.4E-2</v>
      </c>
    </row>
    <row r="107" spans="1:72">
      <c r="B107" s="38" t="s">
        <v>2230</v>
      </c>
      <c r="C107" s="38" t="s">
        <v>2235</v>
      </c>
      <c r="D107" s="39">
        <v>42.95</v>
      </c>
      <c r="E107" s="39">
        <v>0.13</v>
      </c>
      <c r="F107" s="39">
        <v>2.8</v>
      </c>
      <c r="G107" s="39">
        <v>0.35367090000000001</v>
      </c>
      <c r="H107" s="39">
        <v>8.6</v>
      </c>
      <c r="J107" s="39">
        <v>7.7382799999999996</v>
      </c>
      <c r="K107" s="39">
        <v>0.13</v>
      </c>
      <c r="L107" s="39">
        <v>38.24</v>
      </c>
      <c r="N107" s="39">
        <v>2.6</v>
      </c>
      <c r="O107" s="39">
        <v>0.22</v>
      </c>
      <c r="P107" s="40">
        <v>6.0000000000000001E-3</v>
      </c>
      <c r="S107" s="39">
        <v>95.167950899999994</v>
      </c>
      <c r="T107" s="39">
        <v>89.8123187558936</v>
      </c>
      <c r="AC107">
        <v>14.5</v>
      </c>
      <c r="AD107">
        <v>77</v>
      </c>
      <c r="AE107">
        <v>2420</v>
      </c>
      <c r="AF107">
        <v>116</v>
      </c>
      <c r="AI107">
        <v>91</v>
      </c>
      <c r="AP107">
        <v>5</v>
      </c>
      <c r="BG107">
        <v>0.15</v>
      </c>
      <c r="BH107">
        <v>0.45</v>
      </c>
      <c r="BJ107">
        <v>0.47</v>
      </c>
      <c r="BK107">
        <v>0.19</v>
      </c>
      <c r="BL107">
        <v>7.4999999999999997E-2</v>
      </c>
      <c r="BN107">
        <v>5.3999999999999999E-2</v>
      </c>
      <c r="BR107">
        <v>0.32</v>
      </c>
      <c r="BS107">
        <v>5.1999999999999998E-2</v>
      </c>
      <c r="BT107">
        <v>0.13</v>
      </c>
    </row>
    <row r="108" spans="1:72">
      <c r="B108" s="38" t="s">
        <v>2230</v>
      </c>
      <c r="C108" s="38" t="s">
        <v>2236</v>
      </c>
      <c r="D108" s="39">
        <v>43.14</v>
      </c>
      <c r="E108" s="39">
        <v>0.12</v>
      </c>
      <c r="F108" s="39">
        <v>2.97</v>
      </c>
      <c r="G108" s="39">
        <v>0.51004605000000003</v>
      </c>
      <c r="H108" s="39">
        <v>8.25</v>
      </c>
      <c r="J108" s="39">
        <v>7.4233500000000001</v>
      </c>
      <c r="K108" s="39">
        <v>0.13</v>
      </c>
      <c r="L108" s="39">
        <v>37.68</v>
      </c>
      <c r="N108" s="39">
        <v>3</v>
      </c>
      <c r="O108" s="39">
        <v>0.28000000000000003</v>
      </c>
      <c r="P108" s="40">
        <v>7.0000000000000001E-3</v>
      </c>
      <c r="S108" s="39">
        <v>95.260396049999997</v>
      </c>
      <c r="T108" s="39">
        <v>90.0548975300091</v>
      </c>
      <c r="AC108">
        <v>15.4</v>
      </c>
      <c r="AD108">
        <v>85</v>
      </c>
      <c r="AE108">
        <v>3490</v>
      </c>
      <c r="AF108">
        <v>117</v>
      </c>
      <c r="AI108">
        <v>79</v>
      </c>
      <c r="AP108">
        <v>9</v>
      </c>
      <c r="BG108">
        <v>0.17</v>
      </c>
      <c r="BH108">
        <v>0.68</v>
      </c>
      <c r="BK108">
        <v>0.27</v>
      </c>
      <c r="BL108">
        <v>0.11</v>
      </c>
      <c r="BN108">
        <v>7.0000000000000007E-2</v>
      </c>
      <c r="BR108">
        <v>0.28999999999999998</v>
      </c>
      <c r="BS108">
        <v>4.2999999999999997E-2</v>
      </c>
      <c r="BT108">
        <v>0.1</v>
      </c>
    </row>
    <row r="109" spans="1:72">
      <c r="B109" s="38" t="s">
        <v>2230</v>
      </c>
      <c r="C109" s="38" t="s">
        <v>2237</v>
      </c>
      <c r="D109" s="39">
        <v>44.13</v>
      </c>
      <c r="E109" s="39">
        <v>0.13</v>
      </c>
      <c r="F109" s="39">
        <v>3.4</v>
      </c>
      <c r="G109" s="39">
        <v>0.45231877500000001</v>
      </c>
      <c r="H109" s="39">
        <v>8.24</v>
      </c>
      <c r="J109" s="39">
        <v>7.4143520000000001</v>
      </c>
      <c r="K109" s="39">
        <v>0.13</v>
      </c>
      <c r="L109" s="39">
        <v>37.200000000000003</v>
      </c>
      <c r="N109" s="39">
        <v>3.25</v>
      </c>
      <c r="O109" s="39">
        <v>0.36</v>
      </c>
      <c r="P109" s="40">
        <v>2.1000000000000001E-2</v>
      </c>
      <c r="S109" s="39">
        <v>96.487670774999998</v>
      </c>
      <c r="T109" s="39">
        <v>89.950452741011404</v>
      </c>
      <c r="AC109">
        <v>16.2</v>
      </c>
      <c r="AD109">
        <v>88</v>
      </c>
      <c r="AE109">
        <v>3095</v>
      </c>
      <c r="AF109">
        <v>115</v>
      </c>
      <c r="AI109">
        <v>69</v>
      </c>
      <c r="AP109">
        <v>10</v>
      </c>
      <c r="BG109">
        <v>0.23</v>
      </c>
      <c r="BH109">
        <v>0.91</v>
      </c>
      <c r="BK109">
        <v>0.28000000000000003</v>
      </c>
      <c r="BL109">
        <v>0.11</v>
      </c>
      <c r="BN109">
        <v>7.4999999999999997E-2</v>
      </c>
      <c r="BR109">
        <v>0.37</v>
      </c>
      <c r="BS109">
        <v>0.06</v>
      </c>
      <c r="BT109">
        <v>0.15</v>
      </c>
    </row>
    <row r="110" spans="1:72">
      <c r="B110" s="38" t="s">
        <v>2230</v>
      </c>
      <c r="C110" s="38" t="s">
        <v>2238</v>
      </c>
      <c r="D110" s="39">
        <v>44.16</v>
      </c>
      <c r="E110" s="39">
        <v>0.16</v>
      </c>
      <c r="F110" s="39">
        <v>3.6</v>
      </c>
      <c r="G110" s="39">
        <v>0.33978712500000002</v>
      </c>
      <c r="H110" s="39">
        <v>8.9700000000000006</v>
      </c>
      <c r="J110" s="39">
        <v>8.0712060000000001</v>
      </c>
      <c r="K110" s="39">
        <v>0.14000000000000001</v>
      </c>
      <c r="L110" s="39">
        <v>36.479999999999997</v>
      </c>
      <c r="N110" s="39">
        <v>3.1</v>
      </c>
      <c r="O110" s="39">
        <v>0.27</v>
      </c>
      <c r="P110" s="40">
        <v>5.0000000000000001E-3</v>
      </c>
      <c r="S110" s="39">
        <v>96.325993124999997</v>
      </c>
      <c r="T110" s="39">
        <v>88.966280958680699</v>
      </c>
      <c r="AC110">
        <v>15.6</v>
      </c>
      <c r="AD110">
        <v>87</v>
      </c>
      <c r="AE110">
        <v>2325</v>
      </c>
      <c r="AF110">
        <v>113</v>
      </c>
      <c r="AI110">
        <v>76</v>
      </c>
      <c r="AP110">
        <v>8</v>
      </c>
      <c r="BG110">
        <v>0.18</v>
      </c>
      <c r="BH110">
        <v>0.69</v>
      </c>
      <c r="BK110">
        <v>0.25</v>
      </c>
      <c r="BL110">
        <v>0.1</v>
      </c>
      <c r="BN110">
        <v>0.08</v>
      </c>
      <c r="BR110">
        <v>0.4</v>
      </c>
      <c r="BS110">
        <v>6.2E-2</v>
      </c>
      <c r="BT110">
        <v>0.15</v>
      </c>
    </row>
    <row r="112" spans="1:72">
      <c r="A112" s="38" t="s">
        <v>2239</v>
      </c>
      <c r="B112" s="38" t="s">
        <v>2193</v>
      </c>
      <c r="C112" s="38" t="s">
        <v>2240</v>
      </c>
      <c r="D112" s="39">
        <v>45.43</v>
      </c>
      <c r="E112" s="39">
        <v>7.0999999999999994E-2</v>
      </c>
      <c r="F112" s="39">
        <v>2.8029999999999999</v>
      </c>
      <c r="I112" s="39">
        <v>7.524</v>
      </c>
      <c r="J112" s="39">
        <v>7.524</v>
      </c>
      <c r="K112" s="39">
        <v>0.13100000000000001</v>
      </c>
      <c r="L112" s="39">
        <v>40.186999999999998</v>
      </c>
      <c r="N112" s="39">
        <v>2.4500000000000002</v>
      </c>
      <c r="O112" s="39">
        <v>0.151</v>
      </c>
      <c r="P112" s="40">
        <v>1.6199999999999999E-2</v>
      </c>
      <c r="Q112" s="40">
        <v>0.03</v>
      </c>
      <c r="R112" s="39">
        <v>0.53300000000000003</v>
      </c>
      <c r="S112" s="39">
        <v>98.793199999999999</v>
      </c>
      <c r="T112" s="39">
        <v>90.494309886559805</v>
      </c>
      <c r="BG112">
        <v>0.40600000000000003</v>
      </c>
      <c r="BH112">
        <v>0.624</v>
      </c>
      <c r="BJ112">
        <v>0.42</v>
      </c>
      <c r="BK112">
        <v>0.11799999999999999</v>
      </c>
      <c r="BL112">
        <v>4.7E-2</v>
      </c>
      <c r="BN112">
        <v>3.5000000000000003E-2</v>
      </c>
      <c r="BP112">
        <v>0.63</v>
      </c>
      <c r="BR112">
        <v>0.26400000000000001</v>
      </c>
      <c r="BS112">
        <v>4.9000000000000002E-2</v>
      </c>
    </row>
    <row r="113" spans="2:71">
      <c r="B113" s="38" t="s">
        <v>2193</v>
      </c>
      <c r="C113" s="38" t="s">
        <v>2241</v>
      </c>
      <c r="D113" s="39">
        <v>44.597000000000001</v>
      </c>
      <c r="E113" s="39">
        <v>0.21199999999999999</v>
      </c>
      <c r="F113" s="39">
        <v>3.5720000000000001</v>
      </c>
      <c r="I113" s="39">
        <v>7.9649999999999999</v>
      </c>
      <c r="J113" s="39">
        <v>7.9649999999999999</v>
      </c>
      <c r="K113" s="39">
        <v>0.17199999999999999</v>
      </c>
      <c r="L113" s="39">
        <v>38.421999999999997</v>
      </c>
      <c r="N113" s="39">
        <v>3.2890000000000001</v>
      </c>
      <c r="O113" s="39">
        <v>0.36299999999999999</v>
      </c>
      <c r="P113" s="40">
        <v>0.05</v>
      </c>
      <c r="Q113" s="40">
        <v>0.05</v>
      </c>
      <c r="R113" s="39">
        <v>0.51500000000000001</v>
      </c>
      <c r="S113" s="39">
        <v>98.691999999999993</v>
      </c>
      <c r="T113" s="39">
        <v>89.581110455994306</v>
      </c>
      <c r="BG113">
        <v>0.33</v>
      </c>
      <c r="BH113">
        <v>1.1000000000000001</v>
      </c>
      <c r="BJ113">
        <v>1.05</v>
      </c>
      <c r="BK113">
        <v>0.39</v>
      </c>
      <c r="BL113">
        <v>0.15</v>
      </c>
      <c r="BN113">
        <v>9.9000000000000005E-2</v>
      </c>
      <c r="BP113">
        <v>0.15</v>
      </c>
      <c r="BR113">
        <v>0.4</v>
      </c>
      <c r="BS113">
        <v>6.3E-2</v>
      </c>
    </row>
    <row r="114" spans="2:71">
      <c r="B114" s="38" t="s">
        <v>2193</v>
      </c>
      <c r="C114" s="38" t="s">
        <v>2242</v>
      </c>
      <c r="D114" s="39">
        <v>44.936999999999998</v>
      </c>
      <c r="E114" s="39">
        <v>0.21199999999999999</v>
      </c>
      <c r="F114" s="39">
        <v>3.58</v>
      </c>
      <c r="I114" s="39">
        <v>7.56</v>
      </c>
      <c r="J114" s="39">
        <v>7.56</v>
      </c>
      <c r="K114" s="39">
        <v>0.17100000000000001</v>
      </c>
      <c r="L114" s="39">
        <v>38.875999999999998</v>
      </c>
      <c r="N114" s="39">
        <v>3.3380000000000001</v>
      </c>
      <c r="O114" s="39">
        <v>0.40300000000000002</v>
      </c>
      <c r="P114" s="40">
        <v>0.06</v>
      </c>
      <c r="Q114" s="40">
        <v>8.1000000000000003E-2</v>
      </c>
      <c r="R114" s="39">
        <v>0.70599999999999996</v>
      </c>
      <c r="S114" s="39">
        <v>99.218000000000004</v>
      </c>
      <c r="T114" s="39">
        <v>90.162896172931696</v>
      </c>
      <c r="BG114">
        <v>0.85</v>
      </c>
      <c r="BH114">
        <v>3.4</v>
      </c>
      <c r="BJ114">
        <v>3.5</v>
      </c>
      <c r="BK114">
        <v>1.01</v>
      </c>
      <c r="BL114">
        <v>0.33</v>
      </c>
      <c r="BP114">
        <v>0.16</v>
      </c>
      <c r="BR114">
        <v>0.44</v>
      </c>
      <c r="BS114">
        <v>6.6000000000000003E-2</v>
      </c>
    </row>
    <row r="115" spans="2:71">
      <c r="B115" s="38" t="s">
        <v>2193</v>
      </c>
      <c r="C115" s="38" t="s">
        <v>2243</v>
      </c>
      <c r="D115" s="39">
        <v>45.488999999999997</v>
      </c>
      <c r="E115" s="39">
        <v>0.17100000000000001</v>
      </c>
      <c r="F115" s="39">
        <v>2.8540000000000001</v>
      </c>
      <c r="I115" s="39">
        <v>7.5960000000000001</v>
      </c>
      <c r="J115" s="39">
        <v>7.5960000000000001</v>
      </c>
      <c r="K115" s="39">
        <v>0.10100000000000001</v>
      </c>
      <c r="L115" s="39">
        <v>37.279000000000003</v>
      </c>
      <c r="N115" s="39">
        <v>3.8330000000000002</v>
      </c>
      <c r="O115" s="39">
        <v>0.39300000000000002</v>
      </c>
      <c r="P115" s="40">
        <v>9.0999999999999998E-2</v>
      </c>
      <c r="Q115" s="40">
        <v>0.03</v>
      </c>
      <c r="R115" s="39">
        <v>0.746</v>
      </c>
      <c r="S115" s="39">
        <v>97.837000000000003</v>
      </c>
      <c r="T115" s="39">
        <v>89.740877966115505</v>
      </c>
      <c r="BG115">
        <v>0.8</v>
      </c>
      <c r="BH115">
        <v>3</v>
      </c>
      <c r="BJ115">
        <v>3</v>
      </c>
      <c r="BK115">
        <v>0.84</v>
      </c>
      <c r="BL115">
        <v>0.26</v>
      </c>
      <c r="BN115">
        <v>0.115</v>
      </c>
      <c r="BP115">
        <v>0.15</v>
      </c>
      <c r="BR115">
        <v>0.41</v>
      </c>
      <c r="BS115">
        <v>6.3E-2</v>
      </c>
    </row>
    <row r="116" spans="2:71">
      <c r="B116" s="38" t="s">
        <v>2193</v>
      </c>
      <c r="C116" s="38" t="s">
        <v>2244</v>
      </c>
      <c r="D116" s="39">
        <v>44.883000000000003</v>
      </c>
      <c r="E116" s="39">
        <v>0.47399999999999998</v>
      </c>
      <c r="F116" s="39">
        <v>2.8660000000000001</v>
      </c>
      <c r="I116" s="39">
        <v>8.0820000000000007</v>
      </c>
      <c r="J116" s="39">
        <v>8.0820000000000007</v>
      </c>
      <c r="K116" s="39">
        <v>0.13100000000000001</v>
      </c>
      <c r="L116" s="39">
        <v>38.002000000000002</v>
      </c>
      <c r="N116" s="39">
        <v>4.2380000000000004</v>
      </c>
      <c r="O116" s="39">
        <v>0.52500000000000002</v>
      </c>
      <c r="P116" s="40">
        <v>0.10100000000000001</v>
      </c>
      <c r="Q116" s="40">
        <v>0.04</v>
      </c>
      <c r="R116" s="39">
        <v>0.45400000000000001</v>
      </c>
      <c r="S116" s="39">
        <v>99.341999999999999</v>
      </c>
      <c r="T116" s="39">
        <v>89.339993078326401</v>
      </c>
      <c r="BG116">
        <v>1.27</v>
      </c>
      <c r="BH116">
        <v>5.7</v>
      </c>
      <c r="BJ116">
        <v>6</v>
      </c>
      <c r="BK116">
        <v>1.95</v>
      </c>
      <c r="BL116">
        <v>0.6</v>
      </c>
      <c r="BN116">
        <v>0.28999999999999998</v>
      </c>
      <c r="BR116">
        <v>0.57999999999999996</v>
      </c>
      <c r="BS116">
        <v>9.7000000000000003E-2</v>
      </c>
    </row>
    <row r="117" spans="2:71">
      <c r="B117" s="38" t="s">
        <v>2193</v>
      </c>
      <c r="C117" s="38" t="s">
        <v>2245</v>
      </c>
      <c r="D117" s="39">
        <v>44.558</v>
      </c>
      <c r="E117" s="39">
        <v>0.76700000000000002</v>
      </c>
      <c r="F117" s="39">
        <v>3.5819999999999999</v>
      </c>
      <c r="I117" s="39">
        <v>8.01</v>
      </c>
      <c r="J117" s="39">
        <v>8.01</v>
      </c>
      <c r="K117" s="39">
        <v>0.17100000000000001</v>
      </c>
      <c r="L117" s="39">
        <v>36.93</v>
      </c>
      <c r="N117" s="39">
        <v>3.532</v>
      </c>
      <c r="O117" s="39">
        <v>0.80700000000000005</v>
      </c>
      <c r="P117" s="40">
        <v>0.222</v>
      </c>
      <c r="Q117" s="40">
        <v>8.1000000000000003E-2</v>
      </c>
      <c r="R117" s="39">
        <v>0.86799999999999999</v>
      </c>
      <c r="S117" s="39">
        <v>98.66</v>
      </c>
      <c r="T117" s="39">
        <v>89.151247247129305</v>
      </c>
      <c r="BG117">
        <v>1.9</v>
      </c>
      <c r="BH117">
        <v>6.4</v>
      </c>
      <c r="BJ117">
        <v>7.4</v>
      </c>
      <c r="BK117">
        <v>2.5499999999999998</v>
      </c>
      <c r="BL117">
        <v>0.78</v>
      </c>
      <c r="BN117">
        <v>0.39</v>
      </c>
      <c r="BP117">
        <v>0.34</v>
      </c>
      <c r="BR117">
        <v>0.66</v>
      </c>
      <c r="BS117">
        <v>9.2999999999999999E-2</v>
      </c>
    </row>
    <row r="118" spans="2:71">
      <c r="B118" s="38" t="s">
        <v>2207</v>
      </c>
      <c r="C118" s="38" t="s">
        <v>2246</v>
      </c>
      <c r="D118" s="39">
        <v>43.48</v>
      </c>
      <c r="E118" s="39">
        <v>0.12</v>
      </c>
      <c r="F118" s="39">
        <v>3.77</v>
      </c>
      <c r="H118" s="39">
        <v>1.77</v>
      </c>
      <c r="I118" s="39">
        <v>5.9</v>
      </c>
      <c r="J118" s="39">
        <v>7.4926459999999997</v>
      </c>
      <c r="L118" s="39">
        <v>37.020000000000003</v>
      </c>
      <c r="N118" s="39">
        <v>2.66</v>
      </c>
      <c r="O118" s="39">
        <v>0.33</v>
      </c>
      <c r="S118" s="39">
        <v>94.872646000000003</v>
      </c>
      <c r="T118" s="39">
        <v>89.804384746543306</v>
      </c>
    </row>
    <row r="119" spans="2:71">
      <c r="B119" s="38" t="s">
        <v>2207</v>
      </c>
      <c r="C119" s="38" t="s">
        <v>2247</v>
      </c>
      <c r="D119" s="39">
        <v>41.6</v>
      </c>
      <c r="E119" s="39">
        <v>0.25</v>
      </c>
      <c r="F119" s="39">
        <v>1.3</v>
      </c>
      <c r="H119" s="39">
        <v>2.77</v>
      </c>
      <c r="I119" s="39">
        <v>6.33</v>
      </c>
      <c r="J119" s="39">
        <v>8.8224459999999993</v>
      </c>
      <c r="L119" s="39">
        <v>41.5</v>
      </c>
      <c r="N119" s="39">
        <v>2.5</v>
      </c>
      <c r="O119" s="39">
        <v>0.28000000000000003</v>
      </c>
      <c r="S119" s="39">
        <v>96.252446000000006</v>
      </c>
      <c r="T119" s="39">
        <v>89.346144336976096</v>
      </c>
    </row>
    <row r="120" spans="2:71">
      <c r="B120" s="38" t="s">
        <v>2207</v>
      </c>
      <c r="C120" s="38" t="s">
        <v>2248</v>
      </c>
      <c r="D120" s="39">
        <v>42.8</v>
      </c>
      <c r="E120" s="39">
        <v>0.35</v>
      </c>
      <c r="F120" s="39">
        <v>1.3</v>
      </c>
      <c r="H120" s="39">
        <v>3.8</v>
      </c>
      <c r="I120" s="39">
        <v>6.9</v>
      </c>
      <c r="J120" s="39">
        <v>10.319240000000001</v>
      </c>
      <c r="L120" s="39">
        <v>41</v>
      </c>
      <c r="N120" s="39">
        <v>2.4500000000000002</v>
      </c>
      <c r="O120" s="39">
        <v>0.38</v>
      </c>
      <c r="S120" s="39">
        <v>98.599239999999995</v>
      </c>
      <c r="T120" s="39">
        <v>87.629546020554301</v>
      </c>
      <c r="AA120">
        <v>220</v>
      </c>
      <c r="AH120">
        <v>18</v>
      </c>
    </row>
    <row r="121" spans="2:71">
      <c r="B121" s="38" t="s">
        <v>2207</v>
      </c>
      <c r="C121" s="38" t="s">
        <v>2249</v>
      </c>
      <c r="D121" s="39">
        <v>41.08</v>
      </c>
      <c r="E121" s="39">
        <v>0.35</v>
      </c>
      <c r="F121" s="39">
        <v>3.9</v>
      </c>
      <c r="H121" s="39">
        <v>2.52</v>
      </c>
      <c r="I121" s="39">
        <v>7.77</v>
      </c>
      <c r="J121" s="39">
        <v>10.037496000000001</v>
      </c>
      <c r="L121" s="39">
        <v>39.53</v>
      </c>
      <c r="N121" s="39">
        <v>3.05</v>
      </c>
      <c r="O121" s="39">
        <v>0.28000000000000003</v>
      </c>
      <c r="S121" s="39">
        <v>98.227496000000002</v>
      </c>
      <c r="T121" s="39">
        <v>87.532488172558402</v>
      </c>
      <c r="AA121">
        <v>240</v>
      </c>
      <c r="AH121">
        <v>18</v>
      </c>
    </row>
    <row r="122" spans="2:71">
      <c r="B122" s="38" t="s">
        <v>2207</v>
      </c>
      <c r="C122" s="38" t="s">
        <v>2250</v>
      </c>
      <c r="D122" s="39">
        <v>42.73</v>
      </c>
      <c r="F122" s="39">
        <v>3.19</v>
      </c>
      <c r="H122" s="39">
        <v>3.06</v>
      </c>
      <c r="I122" s="39">
        <v>7.49</v>
      </c>
      <c r="J122" s="39">
        <v>10.243387999999999</v>
      </c>
      <c r="L122" s="39">
        <v>38.51</v>
      </c>
      <c r="N122" s="39">
        <v>2</v>
      </c>
      <c r="O122" s="39">
        <v>0.3</v>
      </c>
      <c r="S122" s="39">
        <v>96.973388</v>
      </c>
      <c r="T122" s="39">
        <v>87.017142236087295</v>
      </c>
    </row>
    <row r="123" spans="2:71">
      <c r="B123" s="38" t="s">
        <v>2207</v>
      </c>
      <c r="C123" s="38" t="s">
        <v>2251</v>
      </c>
      <c r="D123" s="39">
        <v>42.18</v>
      </c>
      <c r="E123" s="39">
        <v>0.39</v>
      </c>
      <c r="F123" s="39">
        <v>4.8099999999999996</v>
      </c>
      <c r="H123" s="39">
        <v>3.73</v>
      </c>
      <c r="I123" s="39">
        <v>6.36</v>
      </c>
      <c r="J123" s="39">
        <v>9.7162539999999993</v>
      </c>
      <c r="L123" s="39">
        <v>36</v>
      </c>
      <c r="N123" s="39">
        <v>4.12</v>
      </c>
      <c r="O123" s="39">
        <v>0.31</v>
      </c>
      <c r="S123" s="39">
        <v>97.526253999999994</v>
      </c>
      <c r="T123" s="39">
        <v>86.852466230824604</v>
      </c>
      <c r="AA123">
        <v>400</v>
      </c>
      <c r="AH123">
        <v>49</v>
      </c>
    </row>
    <row r="124" spans="2:71">
      <c r="B124" s="38" t="s">
        <v>2207</v>
      </c>
      <c r="C124" s="38" t="s">
        <v>2252</v>
      </c>
      <c r="D124" s="39">
        <v>40.58</v>
      </c>
      <c r="E124" s="39">
        <v>0.35</v>
      </c>
      <c r="F124" s="39">
        <v>2</v>
      </c>
      <c r="H124" s="39">
        <v>2.65</v>
      </c>
      <c r="I124" s="39">
        <v>8.64</v>
      </c>
      <c r="J124" s="39">
        <v>11.024470000000001</v>
      </c>
      <c r="L124" s="39">
        <v>40.1</v>
      </c>
      <c r="N124" s="39">
        <v>3.15</v>
      </c>
      <c r="O124" s="39">
        <v>0.34</v>
      </c>
      <c r="S124" s="39">
        <v>97.544470000000004</v>
      </c>
      <c r="T124" s="39">
        <v>86.638907471875498</v>
      </c>
      <c r="AA124">
        <v>210</v>
      </c>
      <c r="AH124">
        <v>20</v>
      </c>
    </row>
    <row r="125" spans="2:71">
      <c r="B125" s="38" t="s">
        <v>2207</v>
      </c>
      <c r="C125" s="38" t="s">
        <v>2253</v>
      </c>
      <c r="D125" s="39">
        <v>41.16</v>
      </c>
      <c r="E125" s="39">
        <v>0.15</v>
      </c>
      <c r="F125" s="39">
        <v>2.0099999999999998</v>
      </c>
      <c r="H125" s="39">
        <v>4.74</v>
      </c>
      <c r="I125" s="39">
        <v>6.27</v>
      </c>
      <c r="J125" s="39">
        <v>10.535052</v>
      </c>
      <c r="L125" s="39">
        <v>38.229999999999997</v>
      </c>
      <c r="N125" s="39">
        <v>2.06</v>
      </c>
      <c r="O125" s="39">
        <v>0.27</v>
      </c>
      <c r="S125" s="39">
        <v>94.415052000000003</v>
      </c>
      <c r="T125" s="39">
        <v>86.613666515038503</v>
      </c>
    </row>
    <row r="126" spans="2:71">
      <c r="B126" s="38" t="s">
        <v>2207</v>
      </c>
      <c r="C126" s="38" t="s">
        <v>2254</v>
      </c>
      <c r="D126" s="39">
        <v>41.58</v>
      </c>
      <c r="E126" s="39">
        <v>0.12</v>
      </c>
      <c r="F126" s="39">
        <v>2.57</v>
      </c>
      <c r="H126" s="39">
        <v>2.2799999999999998</v>
      </c>
      <c r="I126" s="39">
        <v>9.7899999999999991</v>
      </c>
      <c r="J126" s="39">
        <v>11.841544000000001</v>
      </c>
      <c r="L126" s="39">
        <v>40.44</v>
      </c>
      <c r="N126" s="39">
        <v>2.2999999999999998</v>
      </c>
      <c r="O126" s="39">
        <v>0.21</v>
      </c>
      <c r="S126" s="39">
        <v>99.061543999999998</v>
      </c>
      <c r="T126" s="39">
        <v>85.891533222259795</v>
      </c>
    </row>
    <row r="127" spans="2:71">
      <c r="B127" s="38" t="s">
        <v>2220</v>
      </c>
      <c r="C127" s="38" t="s">
        <v>2255</v>
      </c>
      <c r="D127" s="39">
        <v>45.612000000000002</v>
      </c>
      <c r="E127" s="39">
        <v>0.13100000000000001</v>
      </c>
      <c r="F127" s="39">
        <v>3.3090000000000002</v>
      </c>
      <c r="I127" s="39">
        <v>7.83</v>
      </c>
      <c r="J127" s="39">
        <v>7.83</v>
      </c>
      <c r="K127" s="39">
        <v>0.128</v>
      </c>
      <c r="L127" s="39">
        <v>37.834000000000003</v>
      </c>
      <c r="N127" s="39">
        <v>2.976</v>
      </c>
      <c r="O127" s="39">
        <v>0.28199999999999997</v>
      </c>
      <c r="P127" s="40">
        <v>3.2000000000000002E-3</v>
      </c>
      <c r="R127" s="39">
        <v>0.45400000000000001</v>
      </c>
      <c r="S127" s="39">
        <v>98.105199999999996</v>
      </c>
      <c r="T127" s="39">
        <v>89.596709143328496</v>
      </c>
      <c r="BG127">
        <v>0.22</v>
      </c>
      <c r="BH127">
        <v>0.75</v>
      </c>
      <c r="BJ127">
        <v>0.72</v>
      </c>
      <c r="BK127">
        <v>0.26</v>
      </c>
      <c r="BL127">
        <v>0.1</v>
      </c>
      <c r="BN127">
        <v>6.9000000000000006E-2</v>
      </c>
      <c r="BP127">
        <v>0.112</v>
      </c>
      <c r="BR127">
        <v>0.37</v>
      </c>
      <c r="BS127">
        <v>0.06</v>
      </c>
    </row>
    <row r="128" spans="2:71">
      <c r="B128" s="38" t="s">
        <v>2256</v>
      </c>
      <c r="C128" s="38" t="s">
        <v>2257</v>
      </c>
      <c r="D128" s="39">
        <v>43.9</v>
      </c>
      <c r="E128" s="39">
        <v>6.0999999999999999E-2</v>
      </c>
      <c r="F128" s="39">
        <v>1.8160000000000001</v>
      </c>
      <c r="I128" s="39">
        <v>8.1</v>
      </c>
      <c r="J128" s="39">
        <v>8.1</v>
      </c>
      <c r="K128" s="39">
        <v>0.13100000000000001</v>
      </c>
      <c r="L128" s="39">
        <v>44.167000000000002</v>
      </c>
      <c r="N128" s="39">
        <v>0.76700000000000002</v>
      </c>
      <c r="O128" s="39">
        <v>6.0999999999999999E-2</v>
      </c>
      <c r="P128" s="40">
        <v>0.01</v>
      </c>
      <c r="Q128" s="40">
        <v>0.04</v>
      </c>
      <c r="R128" s="39">
        <v>1.0089999999999999</v>
      </c>
      <c r="S128" s="39">
        <v>99.052999999999997</v>
      </c>
      <c r="T128" s="39">
        <v>90.670618055134597</v>
      </c>
      <c r="BG128">
        <v>4.1000000000000002E-2</v>
      </c>
      <c r="BH128">
        <v>8.2000000000000003E-2</v>
      </c>
      <c r="BK128">
        <v>2.9000000000000001E-2</v>
      </c>
      <c r="BL128">
        <v>1.4999999999999999E-2</v>
      </c>
      <c r="BN128">
        <v>1.4999999999999999E-2</v>
      </c>
      <c r="BR128">
        <v>0.185</v>
      </c>
      <c r="BS128">
        <v>3.3000000000000002E-2</v>
      </c>
    </row>
    <row r="129" spans="2:71">
      <c r="B129" s="38" t="s">
        <v>2258</v>
      </c>
      <c r="C129" s="38" t="s">
        <v>2250</v>
      </c>
      <c r="D129" s="39">
        <v>46.054000000000002</v>
      </c>
      <c r="E129" s="39">
        <v>5.0999999999999997E-2</v>
      </c>
      <c r="F129" s="39">
        <v>2.9329999999999998</v>
      </c>
      <c r="I129" s="39">
        <v>10.269</v>
      </c>
      <c r="J129" s="39">
        <v>10.269</v>
      </c>
      <c r="K129" s="39">
        <v>0.16900000000000001</v>
      </c>
      <c r="L129" s="39">
        <v>37.942</v>
      </c>
      <c r="N129" s="39">
        <v>2.0630000000000002</v>
      </c>
      <c r="O129" s="39">
        <v>0.192</v>
      </c>
      <c r="P129" s="40">
        <v>5.0000000000000001E-3</v>
      </c>
      <c r="R129" s="39">
        <v>0.32400000000000001</v>
      </c>
      <c r="S129" s="39">
        <v>99.677999999999997</v>
      </c>
      <c r="T129" s="39">
        <v>86.817062290893503</v>
      </c>
      <c r="BG129">
        <v>0.23</v>
      </c>
      <c r="BH129">
        <v>0.44</v>
      </c>
      <c r="BK129">
        <v>0.14000000000000001</v>
      </c>
      <c r="BL129">
        <v>6.3E-2</v>
      </c>
      <c r="BN129">
        <v>5.5E-2</v>
      </c>
      <c r="BR129">
        <v>0.32</v>
      </c>
      <c r="BS129">
        <v>4.8000000000000001E-2</v>
      </c>
    </row>
    <row r="130" spans="2:71">
      <c r="B130" s="38" t="s">
        <v>2230</v>
      </c>
      <c r="C130" s="38" t="s">
        <v>2259</v>
      </c>
      <c r="D130" s="39">
        <v>42.08</v>
      </c>
      <c r="E130" s="39">
        <v>0.06</v>
      </c>
      <c r="F130" s="39">
        <v>0.76</v>
      </c>
      <c r="I130" s="39">
        <v>6.79</v>
      </c>
      <c r="J130" s="39">
        <v>6.79</v>
      </c>
      <c r="L130" s="39">
        <v>44.87</v>
      </c>
      <c r="N130" s="39">
        <v>0.38</v>
      </c>
      <c r="O130" s="39">
        <v>0.08</v>
      </c>
      <c r="S130" s="39">
        <v>95.02</v>
      </c>
      <c r="T130" s="39">
        <v>92.174307682174899</v>
      </c>
    </row>
    <row r="131" spans="2:71">
      <c r="B131" s="38" t="s">
        <v>2230</v>
      </c>
      <c r="C131" s="38" t="s">
        <v>2260</v>
      </c>
      <c r="D131" s="39">
        <v>42.33</v>
      </c>
      <c r="F131" s="39">
        <v>1.27</v>
      </c>
      <c r="I131" s="39">
        <v>7.48</v>
      </c>
      <c r="J131" s="39">
        <v>7.48</v>
      </c>
      <c r="L131" s="39">
        <v>43.27</v>
      </c>
      <c r="N131" s="39">
        <v>0.57999999999999996</v>
      </c>
      <c r="O131" s="39">
        <v>0.13</v>
      </c>
      <c r="S131" s="39">
        <v>95.06</v>
      </c>
      <c r="T131" s="39">
        <v>91.158776488746298</v>
      </c>
    </row>
    <row r="132" spans="2:71">
      <c r="B132" s="38" t="s">
        <v>2230</v>
      </c>
      <c r="C132" s="38" t="s">
        <v>2261</v>
      </c>
      <c r="D132" s="39">
        <v>42.04</v>
      </c>
      <c r="E132" s="39">
        <v>0.25</v>
      </c>
      <c r="F132" s="39">
        <v>1.4</v>
      </c>
      <c r="H132" s="39">
        <v>2.2999999999999998</v>
      </c>
      <c r="I132" s="39">
        <v>5.33</v>
      </c>
      <c r="J132" s="39">
        <v>7.39954</v>
      </c>
      <c r="L132" s="39">
        <v>41.9</v>
      </c>
      <c r="N132" s="39">
        <v>1.58</v>
      </c>
      <c r="O132" s="39">
        <v>0.15</v>
      </c>
      <c r="S132" s="39">
        <v>94.719539999999995</v>
      </c>
      <c r="T132" s="39">
        <v>90.987153952889003</v>
      </c>
      <c r="AA132">
        <v>120</v>
      </c>
      <c r="AH132">
        <v>24</v>
      </c>
    </row>
    <row r="133" spans="2:71">
      <c r="B133" s="38" t="s">
        <v>2230</v>
      </c>
      <c r="C133" s="38" t="s">
        <v>2262</v>
      </c>
      <c r="D133" s="39">
        <v>40.840000000000003</v>
      </c>
      <c r="F133" s="39">
        <v>0.83</v>
      </c>
      <c r="H133" s="39">
        <v>4.3</v>
      </c>
      <c r="I133" s="39">
        <v>4.2</v>
      </c>
      <c r="J133" s="39">
        <v>8.0691400000000009</v>
      </c>
      <c r="L133" s="39">
        <v>44.5</v>
      </c>
      <c r="N133" s="39">
        <v>0.9</v>
      </c>
      <c r="O133" s="39">
        <v>0.08</v>
      </c>
      <c r="S133" s="39">
        <v>95.219139999999996</v>
      </c>
      <c r="T133" s="39">
        <v>90.769578136023199</v>
      </c>
    </row>
    <row r="134" spans="2:71">
      <c r="B134" s="38" t="s">
        <v>2230</v>
      </c>
      <c r="C134" s="38" t="s">
        <v>2263</v>
      </c>
      <c r="D134" s="39">
        <v>39.700000000000003</v>
      </c>
      <c r="F134" s="39">
        <v>0.35</v>
      </c>
      <c r="H134" s="39">
        <v>5.0999999999999996</v>
      </c>
      <c r="I134" s="39">
        <v>3.45</v>
      </c>
      <c r="J134" s="39">
        <v>8.0389800000000005</v>
      </c>
      <c r="L134" s="39">
        <v>43.4</v>
      </c>
      <c r="N134" s="39">
        <v>1.1000000000000001</v>
      </c>
      <c r="O134" s="39">
        <v>7.0000000000000007E-2</v>
      </c>
      <c r="S134" s="39">
        <v>92.65898</v>
      </c>
      <c r="T134" s="39">
        <v>90.590381521515198</v>
      </c>
    </row>
    <row r="135" spans="2:71">
      <c r="B135" s="38" t="s">
        <v>2230</v>
      </c>
      <c r="C135" s="38" t="s">
        <v>2264</v>
      </c>
      <c r="D135" s="39">
        <v>42.42</v>
      </c>
      <c r="E135" s="39">
        <v>0.04</v>
      </c>
      <c r="F135" s="39">
        <v>1.22</v>
      </c>
      <c r="I135" s="39">
        <v>8.08</v>
      </c>
      <c r="J135" s="39">
        <v>8.08</v>
      </c>
      <c r="L135" s="39">
        <v>42.75</v>
      </c>
      <c r="N135" s="39">
        <v>0.28999999999999998</v>
      </c>
      <c r="O135" s="39">
        <v>0.1</v>
      </c>
      <c r="S135" s="39">
        <v>94.9</v>
      </c>
      <c r="T135" s="39">
        <v>90.4125494482101</v>
      </c>
    </row>
    <row r="136" spans="2:71">
      <c r="B136" s="38" t="s">
        <v>2230</v>
      </c>
      <c r="C136" s="38" t="s">
        <v>2265</v>
      </c>
      <c r="D136" s="39">
        <v>39.6</v>
      </c>
      <c r="F136" s="39">
        <v>0.33</v>
      </c>
      <c r="H136" s="39">
        <v>4.8</v>
      </c>
      <c r="I136" s="39">
        <v>4.32</v>
      </c>
      <c r="J136" s="39">
        <v>8.6390399999999996</v>
      </c>
      <c r="L136" s="39">
        <v>45</v>
      </c>
      <c r="N136" s="39">
        <v>0.9</v>
      </c>
      <c r="O136" s="39">
        <v>0.06</v>
      </c>
      <c r="S136" s="39">
        <v>94.529039999999995</v>
      </c>
      <c r="T136" s="39">
        <v>90.280316171227696</v>
      </c>
    </row>
    <row r="137" spans="2:71">
      <c r="B137" s="38" t="s">
        <v>2230</v>
      </c>
      <c r="C137" s="38" t="s">
        <v>2266</v>
      </c>
      <c r="D137" s="39">
        <v>41.75</v>
      </c>
      <c r="E137" s="39">
        <v>0.1</v>
      </c>
      <c r="F137" s="39">
        <v>1.1499999999999999</v>
      </c>
      <c r="I137" s="39">
        <v>8.35</v>
      </c>
      <c r="J137" s="39">
        <v>8.35</v>
      </c>
      <c r="L137" s="39">
        <v>41.72</v>
      </c>
      <c r="N137" s="39">
        <v>0.53</v>
      </c>
      <c r="O137" s="39">
        <v>0.09</v>
      </c>
      <c r="S137" s="39">
        <v>93.69</v>
      </c>
      <c r="T137" s="39">
        <v>89.904605489544906</v>
      </c>
    </row>
    <row r="138" spans="2:71">
      <c r="B138" s="38" t="s">
        <v>2230</v>
      </c>
      <c r="C138" s="38" t="s">
        <v>2267</v>
      </c>
      <c r="D138" s="39">
        <v>43.01</v>
      </c>
      <c r="E138" s="39">
        <v>0.22</v>
      </c>
      <c r="F138" s="39">
        <v>4.2</v>
      </c>
      <c r="I138" s="39">
        <v>7.64</v>
      </c>
      <c r="J138" s="39">
        <v>7.64</v>
      </c>
      <c r="L138" s="39">
        <v>36.94</v>
      </c>
      <c r="N138" s="39">
        <v>3.75</v>
      </c>
      <c r="O138" s="39">
        <v>0.41</v>
      </c>
      <c r="S138" s="39">
        <v>96.17</v>
      </c>
      <c r="T138" s="39">
        <v>89.602782190828705</v>
      </c>
    </row>
    <row r="139" spans="2:71">
      <c r="B139" s="38" t="s">
        <v>2230</v>
      </c>
      <c r="C139" s="38" t="s">
        <v>2268</v>
      </c>
      <c r="D139" s="39">
        <v>44.32</v>
      </c>
      <c r="E139" s="39">
        <v>0.14000000000000001</v>
      </c>
      <c r="F139" s="39">
        <v>4.1100000000000003</v>
      </c>
      <c r="I139" s="39">
        <v>8.02</v>
      </c>
      <c r="J139" s="39">
        <v>8.02</v>
      </c>
      <c r="L139" s="39">
        <v>36.75</v>
      </c>
      <c r="N139" s="39">
        <v>3.33</v>
      </c>
      <c r="O139" s="39">
        <v>0.38</v>
      </c>
      <c r="S139" s="39">
        <v>97.05</v>
      </c>
      <c r="T139" s="39">
        <v>89.091781069495198</v>
      </c>
      <c r="AA139">
        <v>190</v>
      </c>
      <c r="AH139">
        <v>35</v>
      </c>
    </row>
    <row r="140" spans="2:71">
      <c r="B140" s="38" t="s">
        <v>2230</v>
      </c>
      <c r="C140" s="38" t="s">
        <v>2269</v>
      </c>
      <c r="D140" s="39">
        <v>46.05</v>
      </c>
      <c r="E140" s="39">
        <v>0.24</v>
      </c>
      <c r="F140" s="39">
        <v>5.45</v>
      </c>
      <c r="I140" s="39">
        <v>7.49</v>
      </c>
      <c r="J140" s="39">
        <v>7.49</v>
      </c>
      <c r="L140" s="39">
        <v>34.61</v>
      </c>
      <c r="N140" s="39">
        <v>3.66</v>
      </c>
      <c r="O140" s="39">
        <v>0.46</v>
      </c>
      <c r="S140" s="39">
        <v>97.96</v>
      </c>
      <c r="T140" s="39">
        <v>89.172896871257095</v>
      </c>
    </row>
    <row r="141" spans="2:71">
      <c r="B141" s="38" t="s">
        <v>2230</v>
      </c>
      <c r="C141" s="38" t="s">
        <v>2270</v>
      </c>
      <c r="D141" s="39">
        <v>43.36</v>
      </c>
      <c r="E141" s="39">
        <v>0.28000000000000003</v>
      </c>
      <c r="F141" s="39">
        <v>3.37</v>
      </c>
      <c r="I141" s="39">
        <v>8.84</v>
      </c>
      <c r="J141" s="39">
        <v>8.84</v>
      </c>
      <c r="L141" s="39">
        <v>38.729999999999997</v>
      </c>
      <c r="N141" s="39">
        <v>2.58</v>
      </c>
      <c r="O141" s="39">
        <v>0.26</v>
      </c>
      <c r="S141" s="39">
        <v>97.42</v>
      </c>
      <c r="T141" s="39">
        <v>88.647988248399599</v>
      </c>
    </row>
    <row r="142" spans="2:71">
      <c r="B142" s="38" t="s">
        <v>2230</v>
      </c>
      <c r="C142" s="38" t="s">
        <v>2271</v>
      </c>
      <c r="D142" s="39">
        <v>38.700000000000003</v>
      </c>
      <c r="E142" s="39">
        <v>0.25</v>
      </c>
      <c r="F142" s="39">
        <v>1.1000000000000001</v>
      </c>
      <c r="H142" s="39">
        <v>1.84</v>
      </c>
      <c r="I142" s="39">
        <v>11.8</v>
      </c>
      <c r="J142" s="39">
        <v>13.455632</v>
      </c>
      <c r="L142" s="39">
        <v>42.4</v>
      </c>
      <c r="N142" s="39">
        <v>1.1499999999999999</v>
      </c>
      <c r="O142" s="39">
        <v>0.05</v>
      </c>
      <c r="S142" s="39">
        <v>97.105632</v>
      </c>
      <c r="T142" s="39">
        <v>84.887578549060805</v>
      </c>
    </row>
    <row r="143" spans="2:71">
      <c r="B143" s="38" t="s">
        <v>2230</v>
      </c>
      <c r="C143" s="38" t="s">
        <v>2272</v>
      </c>
      <c r="D143" s="39">
        <v>43.2</v>
      </c>
      <c r="E143" s="39">
        <v>0.35</v>
      </c>
      <c r="F143" s="39">
        <v>3.25</v>
      </c>
      <c r="H143" s="39">
        <v>2.72</v>
      </c>
      <c r="I143" s="39">
        <v>9.65</v>
      </c>
      <c r="J143" s="39">
        <v>12.097455999999999</v>
      </c>
      <c r="L143" s="39">
        <v>37.799999999999997</v>
      </c>
      <c r="N143" s="39">
        <v>2.4</v>
      </c>
      <c r="O143" s="39">
        <v>0.33</v>
      </c>
      <c r="S143" s="39">
        <v>99.427456000000006</v>
      </c>
      <c r="T143" s="39">
        <v>84.779938610293499</v>
      </c>
    </row>
    <row r="144" spans="2:71">
      <c r="B144" s="38" t="s">
        <v>2230</v>
      </c>
      <c r="C144" s="38" t="s">
        <v>2273</v>
      </c>
      <c r="D144" s="39">
        <v>42.77</v>
      </c>
      <c r="E144" s="39">
        <v>0.23</v>
      </c>
      <c r="F144" s="39">
        <v>1.56</v>
      </c>
      <c r="H144" s="39">
        <v>2.62</v>
      </c>
      <c r="I144" s="39">
        <v>10.8</v>
      </c>
      <c r="J144" s="39">
        <v>13.157476000000001</v>
      </c>
      <c r="L144" s="39">
        <v>40.700000000000003</v>
      </c>
      <c r="N144" s="39">
        <v>0.85</v>
      </c>
      <c r="O144" s="39">
        <v>0.17</v>
      </c>
      <c r="S144" s="39">
        <v>99.437476000000004</v>
      </c>
      <c r="T144" s="39">
        <v>84.6491996262355</v>
      </c>
    </row>
    <row r="145" spans="1:71">
      <c r="B145" s="38" t="s">
        <v>2230</v>
      </c>
      <c r="C145" s="38" t="s">
        <v>2274</v>
      </c>
      <c r="D145" s="39">
        <v>43.15</v>
      </c>
      <c r="E145" s="39">
        <v>0.11</v>
      </c>
      <c r="F145" s="39">
        <v>2.09</v>
      </c>
      <c r="I145" s="39">
        <v>12.91</v>
      </c>
      <c r="J145" s="39">
        <v>12.91</v>
      </c>
      <c r="L145" s="39">
        <v>38.5</v>
      </c>
      <c r="N145" s="39">
        <v>0.85</v>
      </c>
      <c r="O145" s="39">
        <v>0.14000000000000001</v>
      </c>
      <c r="S145" s="39">
        <v>97.75</v>
      </c>
      <c r="T145" s="39">
        <v>84.165670438940793</v>
      </c>
      <c r="AA145">
        <v>150</v>
      </c>
      <c r="AH145">
        <v>10</v>
      </c>
    </row>
    <row r="146" spans="1:71">
      <c r="B146" s="38" t="s">
        <v>2230</v>
      </c>
      <c r="C146" s="38" t="s">
        <v>2275</v>
      </c>
      <c r="D146" s="39">
        <v>40.94</v>
      </c>
      <c r="E146" s="39">
        <v>0.45</v>
      </c>
      <c r="F146" s="39">
        <v>2.8</v>
      </c>
      <c r="H146" s="39">
        <v>2.83</v>
      </c>
      <c r="I146" s="39">
        <v>11.52</v>
      </c>
      <c r="J146" s="39">
        <v>14.066433999999999</v>
      </c>
      <c r="L146" s="39">
        <v>37.5</v>
      </c>
      <c r="N146" s="39">
        <v>2.7</v>
      </c>
      <c r="O146" s="39">
        <v>0.36</v>
      </c>
      <c r="S146" s="39">
        <v>98.816434000000001</v>
      </c>
      <c r="T146" s="39">
        <v>82.616116736993604</v>
      </c>
    </row>
    <row r="147" spans="1:71">
      <c r="B147" s="38" t="s">
        <v>2256</v>
      </c>
      <c r="C147" s="38" t="s">
        <v>2276</v>
      </c>
      <c r="D147" s="39">
        <v>44.72</v>
      </c>
      <c r="E147" s="39">
        <v>0.24</v>
      </c>
      <c r="F147" s="39">
        <v>2.2799999999999998</v>
      </c>
      <c r="I147" s="39">
        <v>7.76</v>
      </c>
      <c r="J147" s="39">
        <v>7.76</v>
      </c>
      <c r="L147" s="39">
        <v>41.22</v>
      </c>
      <c r="N147" s="39">
        <v>1.78</v>
      </c>
      <c r="O147" s="39">
        <v>0.25</v>
      </c>
      <c r="S147" s="39">
        <v>98.25</v>
      </c>
      <c r="T147" s="39">
        <v>90.446854718376002</v>
      </c>
    </row>
    <row r="148" spans="1:71">
      <c r="B148" s="38" t="s">
        <v>2256</v>
      </c>
      <c r="C148" s="38" t="s">
        <v>2277</v>
      </c>
      <c r="D148" s="39">
        <v>42.6</v>
      </c>
      <c r="E148" s="39">
        <v>0.26</v>
      </c>
      <c r="F148" s="39">
        <v>3.2</v>
      </c>
      <c r="H148" s="39">
        <v>2</v>
      </c>
      <c r="I148" s="39">
        <v>6.33</v>
      </c>
      <c r="J148" s="39">
        <v>8.1280000000000001</v>
      </c>
      <c r="L148" s="39">
        <v>41.7</v>
      </c>
      <c r="N148" s="39">
        <v>1.28</v>
      </c>
      <c r="O148" s="39">
        <v>0.15</v>
      </c>
      <c r="S148" s="39">
        <v>97.317999999999998</v>
      </c>
      <c r="T148" s="39">
        <v>90.142302914463002</v>
      </c>
    </row>
    <row r="149" spans="1:71">
      <c r="B149" s="38" t="s">
        <v>2256</v>
      </c>
      <c r="C149" s="38" t="s">
        <v>2278</v>
      </c>
      <c r="D149" s="39">
        <v>43.35</v>
      </c>
      <c r="E149" s="39">
        <v>0.28999999999999998</v>
      </c>
      <c r="F149" s="39">
        <v>3.47</v>
      </c>
      <c r="I149" s="39">
        <v>7.9</v>
      </c>
      <c r="J149" s="39">
        <v>7.9</v>
      </c>
      <c r="L149" s="39">
        <v>38</v>
      </c>
      <c r="N149" s="39">
        <v>2.0699999999999998</v>
      </c>
      <c r="O149" s="39">
        <v>0.22</v>
      </c>
      <c r="S149" s="39">
        <v>95.3</v>
      </c>
      <c r="T149" s="39">
        <v>89.554481595585102</v>
      </c>
    </row>
    <row r="150" spans="1:71">
      <c r="B150" s="38" t="s">
        <v>2256</v>
      </c>
      <c r="C150" s="38" t="s">
        <v>2279</v>
      </c>
      <c r="D150" s="39">
        <v>41.21</v>
      </c>
      <c r="E150" s="39">
        <v>0.08</v>
      </c>
      <c r="F150" s="39">
        <v>3.38</v>
      </c>
      <c r="I150" s="39">
        <v>12.51</v>
      </c>
      <c r="J150" s="39">
        <v>12.51</v>
      </c>
      <c r="L150" s="39">
        <v>35.380000000000003</v>
      </c>
      <c r="N150" s="39">
        <v>0.57999999999999996</v>
      </c>
      <c r="O150" s="39">
        <v>0.11</v>
      </c>
      <c r="S150" s="39">
        <v>93.25</v>
      </c>
      <c r="T150" s="39">
        <v>83.445960766224601</v>
      </c>
      <c r="AA150">
        <v>135</v>
      </c>
      <c r="AH150">
        <v>26</v>
      </c>
    </row>
    <row r="151" spans="1:71">
      <c r="B151" s="38" t="s">
        <v>2280</v>
      </c>
      <c r="C151" s="38" t="s">
        <v>2281</v>
      </c>
      <c r="D151" s="39">
        <v>44.5</v>
      </c>
      <c r="E151" s="39">
        <v>0.22</v>
      </c>
      <c r="F151" s="39">
        <v>2.9</v>
      </c>
      <c r="H151" s="39">
        <v>2.8</v>
      </c>
      <c r="I151" s="39">
        <v>4.7</v>
      </c>
      <c r="J151" s="39">
        <v>7.2172000000000001</v>
      </c>
      <c r="L151" s="39">
        <v>39.520000000000003</v>
      </c>
      <c r="N151" s="39">
        <v>3.6</v>
      </c>
      <c r="O151" s="39">
        <v>0.22</v>
      </c>
      <c r="S151" s="39">
        <v>98.177199999999999</v>
      </c>
      <c r="T151" s="39">
        <v>90.706304136987598</v>
      </c>
    </row>
    <row r="152" spans="1:71">
      <c r="B152" s="38" t="s">
        <v>2280</v>
      </c>
      <c r="C152" s="38" t="s">
        <v>2282</v>
      </c>
      <c r="D152" s="39">
        <v>42.44</v>
      </c>
      <c r="E152" s="39">
        <v>0.15</v>
      </c>
      <c r="F152" s="39">
        <v>1.89</v>
      </c>
      <c r="H152" s="39">
        <v>1.85</v>
      </c>
      <c r="I152" s="39">
        <v>7.2</v>
      </c>
      <c r="J152" s="39">
        <v>8.8631499999999992</v>
      </c>
      <c r="L152" s="39">
        <v>42.7</v>
      </c>
      <c r="N152" s="39">
        <v>1.68</v>
      </c>
      <c r="O152" s="39">
        <v>0.22</v>
      </c>
      <c r="S152" s="39">
        <v>97.943150000000003</v>
      </c>
      <c r="T152" s="39">
        <v>89.569189652592996</v>
      </c>
    </row>
    <row r="153" spans="1:71">
      <c r="B153" s="38" t="s">
        <v>2280</v>
      </c>
      <c r="C153" s="38" t="s">
        <v>2283</v>
      </c>
      <c r="D153" s="39">
        <v>43.66</v>
      </c>
      <c r="E153" s="39">
        <v>0.18</v>
      </c>
      <c r="F153" s="39">
        <v>2.75</v>
      </c>
      <c r="H153" s="39">
        <v>2.77</v>
      </c>
      <c r="I153" s="39">
        <v>5.6</v>
      </c>
      <c r="J153" s="39">
        <v>8.09023</v>
      </c>
      <c r="L153" s="39">
        <v>40.200000000000003</v>
      </c>
      <c r="N153" s="39">
        <v>3</v>
      </c>
      <c r="O153" s="39">
        <v>0.26</v>
      </c>
      <c r="S153" s="39">
        <v>98.140230000000003</v>
      </c>
      <c r="T153" s="39">
        <v>89.854492195717299</v>
      </c>
    </row>
    <row r="154" spans="1:71">
      <c r="B154" s="38" t="s">
        <v>2284</v>
      </c>
      <c r="C154" s="38" t="s">
        <v>2285</v>
      </c>
      <c r="D154" s="39">
        <v>44.04</v>
      </c>
      <c r="E154" s="39">
        <v>0.14000000000000001</v>
      </c>
      <c r="F154" s="39">
        <v>3.4</v>
      </c>
      <c r="I154" s="39">
        <v>8.09</v>
      </c>
      <c r="J154" s="39">
        <v>8.09</v>
      </c>
      <c r="L154" s="39">
        <v>38.9</v>
      </c>
      <c r="N154" s="39">
        <v>2.75</v>
      </c>
      <c r="O154" s="39">
        <v>0.4</v>
      </c>
      <c r="S154" s="39">
        <v>97.72</v>
      </c>
      <c r="T154" s="39">
        <v>89.551133351750806</v>
      </c>
    </row>
    <row r="155" spans="1:71">
      <c r="B155" s="38" t="s">
        <v>2284</v>
      </c>
      <c r="C155" s="38" t="s">
        <v>2286</v>
      </c>
      <c r="D155" s="39">
        <v>44.87</v>
      </c>
      <c r="E155" s="39">
        <v>0.04</v>
      </c>
      <c r="F155" s="39">
        <v>2.92</v>
      </c>
      <c r="I155" s="39">
        <v>7.22</v>
      </c>
      <c r="J155" s="39">
        <v>7.22</v>
      </c>
      <c r="L155" s="39">
        <v>41.63</v>
      </c>
      <c r="N155" s="39">
        <v>1.63</v>
      </c>
      <c r="O155" s="39">
        <v>0.18</v>
      </c>
      <c r="S155" s="39">
        <v>98.49</v>
      </c>
      <c r="T155" s="39">
        <v>91.132461789168104</v>
      </c>
    </row>
    <row r="156" spans="1:71">
      <c r="B156" s="38" t="s">
        <v>2284</v>
      </c>
      <c r="C156" s="38" t="s">
        <v>2287</v>
      </c>
      <c r="D156" s="39">
        <v>45.57</v>
      </c>
      <c r="E156" s="39">
        <v>0.04</v>
      </c>
      <c r="F156" s="39">
        <v>4.4400000000000004</v>
      </c>
      <c r="I156" s="39">
        <v>6.83</v>
      </c>
      <c r="J156" s="39">
        <v>6.83</v>
      </c>
      <c r="L156" s="39">
        <v>39.479999999999997</v>
      </c>
      <c r="N156" s="39">
        <v>1.85</v>
      </c>
      <c r="O156" s="39">
        <v>0.2</v>
      </c>
      <c r="S156" s="39">
        <v>98.41</v>
      </c>
      <c r="T156" s="39">
        <v>91.152671722846094</v>
      </c>
    </row>
    <row r="157" spans="1:71">
      <c r="B157" s="38" t="s">
        <v>2201</v>
      </c>
      <c r="C157" s="38" t="s">
        <v>2204</v>
      </c>
      <c r="D157" s="39">
        <v>44.62</v>
      </c>
      <c r="E157" s="39">
        <v>0.18</v>
      </c>
      <c r="F157" s="39">
        <v>2.09</v>
      </c>
      <c r="I157" s="39">
        <v>8.14</v>
      </c>
      <c r="J157" s="39">
        <v>8.14</v>
      </c>
      <c r="L157" s="39">
        <v>42.52</v>
      </c>
      <c r="N157" s="39">
        <v>1.29</v>
      </c>
      <c r="O157" s="39">
        <v>0.19</v>
      </c>
      <c r="S157" s="39">
        <v>99.03</v>
      </c>
      <c r="T157" s="39">
        <v>90.301082095085903</v>
      </c>
    </row>
    <row r="158" spans="1:71">
      <c r="B158" s="38" t="s">
        <v>2288</v>
      </c>
      <c r="C158" s="38" t="s">
        <v>2289</v>
      </c>
      <c r="D158" s="39">
        <v>45</v>
      </c>
      <c r="E158" s="39">
        <v>0.26</v>
      </c>
      <c r="F158" s="39">
        <v>3.68</v>
      </c>
      <c r="I158" s="39">
        <v>7.43</v>
      </c>
      <c r="J158" s="39">
        <v>7.43</v>
      </c>
      <c r="L158" s="39">
        <v>37.119999999999997</v>
      </c>
      <c r="N158" s="39">
        <v>2.79</v>
      </c>
      <c r="O158" s="39">
        <v>0.37</v>
      </c>
      <c r="S158" s="39">
        <v>96.65</v>
      </c>
      <c r="T158" s="39">
        <v>89.903797294897799</v>
      </c>
    </row>
    <row r="160" spans="1:71">
      <c r="A160" s="38" t="s">
        <v>2290</v>
      </c>
      <c r="B160" s="38" t="s">
        <v>2291</v>
      </c>
      <c r="C160" s="38" t="s">
        <v>2292</v>
      </c>
      <c r="D160" s="39">
        <v>40</v>
      </c>
      <c r="E160" s="39">
        <v>0.22</v>
      </c>
      <c r="F160" s="39">
        <v>3.8</v>
      </c>
      <c r="G160" s="39">
        <v>0.36550864500000002</v>
      </c>
      <c r="I160" s="39">
        <v>9.6</v>
      </c>
      <c r="J160" s="39">
        <v>9.6</v>
      </c>
      <c r="K160" s="39">
        <v>0.11</v>
      </c>
      <c r="L160" s="39">
        <v>41.8</v>
      </c>
      <c r="M160" s="39">
        <v>0.25834185999999998</v>
      </c>
      <c r="N160" s="39">
        <v>2.87</v>
      </c>
      <c r="O160" s="39">
        <v>0.09</v>
      </c>
      <c r="P160" s="40">
        <v>0.03</v>
      </c>
      <c r="Q160" s="40">
        <v>0.01</v>
      </c>
      <c r="R160" s="39">
        <v>0.5</v>
      </c>
      <c r="S160" s="39">
        <v>99.153850504999994</v>
      </c>
      <c r="T160" s="39">
        <v>88.585502809663396</v>
      </c>
      <c r="AC160">
        <v>16.3</v>
      </c>
      <c r="AE160">
        <v>2501</v>
      </c>
      <c r="AF160">
        <v>104</v>
      </c>
      <c r="AG160">
        <v>2030</v>
      </c>
      <c r="BG160">
        <v>0.22700000000000001</v>
      </c>
      <c r="BH160">
        <v>0.93</v>
      </c>
      <c r="BJ160">
        <v>1.29</v>
      </c>
      <c r="BK160">
        <v>0.35</v>
      </c>
      <c r="BL160">
        <v>0.14699999999999999</v>
      </c>
      <c r="BN160">
        <v>9.4E-2</v>
      </c>
      <c r="BR160">
        <v>0.46</v>
      </c>
      <c r="BS160">
        <v>8.1000000000000003E-2</v>
      </c>
    </row>
    <row r="161" spans="2:71">
      <c r="B161" s="38" t="s">
        <v>2291</v>
      </c>
      <c r="C161" s="38" t="s">
        <v>2293</v>
      </c>
      <c r="D161" s="39">
        <v>45.2</v>
      </c>
      <c r="E161" s="39">
        <v>0.15</v>
      </c>
      <c r="F161" s="39">
        <v>3.88</v>
      </c>
      <c r="G161" s="39">
        <v>0.25633833</v>
      </c>
      <c r="I161" s="39">
        <v>8.18</v>
      </c>
      <c r="J161" s="39">
        <v>8.18</v>
      </c>
      <c r="K161" s="39">
        <v>0.1</v>
      </c>
      <c r="L161" s="39">
        <v>39.380000000000003</v>
      </c>
      <c r="M161" s="39">
        <v>0.25376042799999998</v>
      </c>
      <c r="N161" s="39">
        <v>1.45</v>
      </c>
      <c r="O161" s="39">
        <v>0.2</v>
      </c>
      <c r="P161" s="40">
        <v>0.01</v>
      </c>
      <c r="Q161" s="40">
        <v>0.01</v>
      </c>
      <c r="R161" s="39">
        <v>1</v>
      </c>
      <c r="S161" s="39">
        <v>99.070098758</v>
      </c>
      <c r="T161" s="39">
        <v>89.562360285663303</v>
      </c>
      <c r="AC161">
        <v>13.6</v>
      </c>
      <c r="AE161">
        <v>1754</v>
      </c>
      <c r="AF161">
        <v>110</v>
      </c>
      <c r="AG161">
        <v>1994</v>
      </c>
      <c r="BG161">
        <v>0.16200000000000001</v>
      </c>
      <c r="BH161">
        <v>0.52</v>
      </c>
      <c r="BJ161">
        <v>0.62</v>
      </c>
      <c r="BK161">
        <v>0.23300000000000001</v>
      </c>
      <c r="BL161">
        <v>0.10299999999999999</v>
      </c>
      <c r="BN161">
        <v>6.3E-2</v>
      </c>
      <c r="BR161">
        <v>0.314</v>
      </c>
      <c r="BS161">
        <v>5.7000000000000002E-2</v>
      </c>
    </row>
    <row r="162" spans="2:71">
      <c r="B162" s="38" t="s">
        <v>2291</v>
      </c>
      <c r="C162" s="38" t="s">
        <v>2294</v>
      </c>
      <c r="D162" s="39">
        <v>43.7</v>
      </c>
      <c r="E162" s="39">
        <v>0.17</v>
      </c>
      <c r="F162" s="39">
        <v>3.08</v>
      </c>
      <c r="G162" s="39">
        <v>0.38786883</v>
      </c>
      <c r="I162" s="39">
        <v>7.4</v>
      </c>
      <c r="J162" s="39">
        <v>7.4</v>
      </c>
      <c r="K162" s="39">
        <v>0.12</v>
      </c>
      <c r="L162" s="39">
        <v>37.31</v>
      </c>
      <c r="M162" s="39">
        <v>0.25185149800000001</v>
      </c>
      <c r="N162" s="39">
        <v>1.97</v>
      </c>
      <c r="O162" s="39">
        <v>0.16</v>
      </c>
      <c r="P162" s="40">
        <v>0.01</v>
      </c>
      <c r="Q162" s="40">
        <v>0.01</v>
      </c>
      <c r="R162" s="39">
        <v>5</v>
      </c>
      <c r="S162" s="39">
        <v>94.569720328000002</v>
      </c>
      <c r="T162" s="39">
        <v>89.986559990501604</v>
      </c>
      <c r="AC162">
        <v>15.8</v>
      </c>
      <c r="AE162">
        <v>2654</v>
      </c>
      <c r="AF162">
        <v>98.3</v>
      </c>
      <c r="AG162">
        <v>1979</v>
      </c>
      <c r="BG162">
        <v>8.5999999999999993E-2</v>
      </c>
      <c r="BH162">
        <v>0.53500000000000003</v>
      </c>
      <c r="BK162">
        <v>0.20200000000000001</v>
      </c>
      <c r="BL162">
        <v>7.5999999999999998E-2</v>
      </c>
      <c r="BN162">
        <v>5.0999999999999997E-2</v>
      </c>
      <c r="BR162">
        <v>0.23300000000000001</v>
      </c>
      <c r="BS162">
        <v>0.04</v>
      </c>
    </row>
    <row r="163" spans="2:71">
      <c r="B163" s="38" t="s">
        <v>2291</v>
      </c>
      <c r="C163" s="38" t="s">
        <v>2295</v>
      </c>
      <c r="D163" s="39">
        <v>42</v>
      </c>
      <c r="E163" s="39">
        <v>0.16</v>
      </c>
      <c r="F163" s="39">
        <v>5.85</v>
      </c>
      <c r="G163" s="39">
        <v>0.37603108499999999</v>
      </c>
      <c r="I163" s="39">
        <v>7.38</v>
      </c>
      <c r="J163" s="39">
        <v>7.38</v>
      </c>
      <c r="K163" s="39">
        <v>0.09</v>
      </c>
      <c r="L163" s="39">
        <v>34.75</v>
      </c>
      <c r="M163" s="39">
        <v>0.247015542</v>
      </c>
      <c r="N163" s="39">
        <v>3.01</v>
      </c>
      <c r="O163" s="39">
        <v>0.25</v>
      </c>
      <c r="R163" s="39">
        <v>3.8</v>
      </c>
      <c r="S163" s="39">
        <v>94.113046627000003</v>
      </c>
      <c r="T163" s="39">
        <v>89.353380777886102</v>
      </c>
      <c r="AC163">
        <v>15.9</v>
      </c>
      <c r="AE163">
        <v>2573</v>
      </c>
      <c r="AF163">
        <v>93.8</v>
      </c>
      <c r="AG163">
        <v>1941</v>
      </c>
      <c r="BG163">
        <v>0.17599999999999999</v>
      </c>
      <c r="BH163">
        <v>0.77600000000000002</v>
      </c>
      <c r="BJ163">
        <v>0.65</v>
      </c>
      <c r="BK163">
        <v>0.254</v>
      </c>
      <c r="BL163">
        <v>0.104</v>
      </c>
      <c r="BN163">
        <v>8.5000000000000006E-2</v>
      </c>
      <c r="BR163">
        <v>0.22</v>
      </c>
      <c r="BS163">
        <v>2.9000000000000001E-2</v>
      </c>
    </row>
    <row r="164" spans="2:71">
      <c r="B164" s="38" t="s">
        <v>2291</v>
      </c>
      <c r="C164" s="38" t="s">
        <v>2296</v>
      </c>
      <c r="D164" s="39">
        <v>45.3</v>
      </c>
      <c r="E164" s="39">
        <v>0.16</v>
      </c>
      <c r="F164" s="39">
        <v>3.01</v>
      </c>
      <c r="G164" s="39">
        <v>0.34490219999999999</v>
      </c>
      <c r="I164" s="39">
        <v>7.45</v>
      </c>
      <c r="J164" s="39">
        <v>7.45</v>
      </c>
      <c r="K164" s="39">
        <v>0.13</v>
      </c>
      <c r="L164" s="39">
        <v>34.92</v>
      </c>
      <c r="M164" s="39">
        <v>0.22652636000000001</v>
      </c>
      <c r="N164" s="39">
        <v>2.23</v>
      </c>
      <c r="O164" s="39">
        <v>0.18</v>
      </c>
      <c r="P164" s="40">
        <v>0.04</v>
      </c>
      <c r="Q164" s="40">
        <v>0.02</v>
      </c>
      <c r="R164" s="39">
        <v>5.29</v>
      </c>
      <c r="S164" s="39">
        <v>94.011428559999999</v>
      </c>
      <c r="T164" s="39">
        <v>89.309920825015496</v>
      </c>
      <c r="AC164">
        <v>16.600000000000001</v>
      </c>
      <c r="AE164">
        <v>2360</v>
      </c>
      <c r="AF164">
        <v>92.5</v>
      </c>
      <c r="AG164">
        <v>1780</v>
      </c>
      <c r="BG164">
        <v>0.114</v>
      </c>
      <c r="BH164">
        <v>0.68</v>
      </c>
      <c r="BJ164">
        <v>0.73</v>
      </c>
      <c r="BK164">
        <v>0.26700000000000002</v>
      </c>
      <c r="BL164">
        <v>0.109</v>
      </c>
      <c r="BN164">
        <v>8.6999999999999994E-2</v>
      </c>
      <c r="BR164">
        <v>0.39900000000000002</v>
      </c>
      <c r="BS164">
        <v>5.8999999999999997E-2</v>
      </c>
    </row>
    <row r="165" spans="2:71">
      <c r="B165" s="38" t="s">
        <v>2291</v>
      </c>
      <c r="C165" s="38" t="s">
        <v>2297</v>
      </c>
      <c r="D165" s="39">
        <v>46.1</v>
      </c>
      <c r="E165" s="39">
        <v>0.23</v>
      </c>
      <c r="F165" s="39">
        <v>3.9</v>
      </c>
      <c r="I165" s="39">
        <v>7.6</v>
      </c>
      <c r="J165" s="39">
        <v>7.6</v>
      </c>
      <c r="K165" s="39">
        <v>0.13</v>
      </c>
      <c r="L165" s="39">
        <v>38</v>
      </c>
      <c r="N165" s="39">
        <v>1.95</v>
      </c>
      <c r="O165" s="39">
        <v>0.16</v>
      </c>
      <c r="P165" s="40">
        <v>0.02</v>
      </c>
      <c r="Q165" s="40">
        <v>0.02</v>
      </c>
      <c r="R165" s="39">
        <v>1.05</v>
      </c>
      <c r="S165" s="39">
        <v>98.11</v>
      </c>
      <c r="T165" s="39">
        <v>89.911127800726007</v>
      </c>
    </row>
    <row r="166" spans="2:71">
      <c r="B166" s="38" t="s">
        <v>2298</v>
      </c>
      <c r="C166" s="38" t="s">
        <v>2299</v>
      </c>
      <c r="D166" s="39">
        <v>40.1</v>
      </c>
      <c r="E166" s="39">
        <v>0.2</v>
      </c>
      <c r="F166" s="39">
        <v>3.85</v>
      </c>
      <c r="G166" s="39">
        <v>0.37544650499999999</v>
      </c>
      <c r="I166" s="39">
        <v>8.6</v>
      </c>
      <c r="J166" s="39">
        <v>8.6</v>
      </c>
      <c r="K166" s="39">
        <v>0.13</v>
      </c>
      <c r="L166" s="39">
        <v>43.75</v>
      </c>
      <c r="M166" s="39">
        <v>0.28175806799999997</v>
      </c>
      <c r="N166" s="39">
        <v>1.41</v>
      </c>
      <c r="O166" s="39">
        <v>0.1</v>
      </c>
      <c r="P166" s="40">
        <v>0.04</v>
      </c>
      <c r="Q166" s="40">
        <v>0.01</v>
      </c>
      <c r="R166" s="39">
        <v>1.02</v>
      </c>
      <c r="S166" s="39">
        <v>98.847204572999999</v>
      </c>
      <c r="T166" s="39">
        <v>90.066900391715095</v>
      </c>
      <c r="AC166">
        <v>14.5</v>
      </c>
      <c r="AE166">
        <v>2569</v>
      </c>
      <c r="AF166">
        <v>111</v>
      </c>
      <c r="AG166">
        <v>2214</v>
      </c>
      <c r="BG166">
        <v>1.1599999999999999E-2</v>
      </c>
      <c r="BH166">
        <v>0.14599999999999999</v>
      </c>
      <c r="BK166">
        <v>7.0999999999999994E-2</v>
      </c>
      <c r="BL166">
        <v>3.5000000000000003E-2</v>
      </c>
      <c r="BN166">
        <v>0.03</v>
      </c>
      <c r="BR166">
        <v>0.22900000000000001</v>
      </c>
      <c r="BS166">
        <v>4.2000000000000003E-2</v>
      </c>
    </row>
    <row r="167" spans="2:71">
      <c r="B167" s="38" t="s">
        <v>2298</v>
      </c>
      <c r="C167" s="38" t="s">
        <v>2300</v>
      </c>
      <c r="D167" s="39">
        <v>41.28</v>
      </c>
      <c r="E167" s="39">
        <v>0.18</v>
      </c>
      <c r="F167" s="39">
        <v>3</v>
      </c>
      <c r="G167" s="39">
        <v>0.43025088</v>
      </c>
      <c r="I167" s="39">
        <v>8.51</v>
      </c>
      <c r="J167" s="39">
        <v>8.51</v>
      </c>
      <c r="K167" s="39">
        <v>0.12</v>
      </c>
      <c r="L167" s="39">
        <v>42.84</v>
      </c>
      <c r="M167" s="39">
        <v>0.28137628199999998</v>
      </c>
      <c r="N167" s="39">
        <v>1.56</v>
      </c>
      <c r="O167" s="39">
        <v>0.18</v>
      </c>
      <c r="P167" s="40">
        <v>0.01</v>
      </c>
      <c r="Q167" s="40">
        <v>0.02</v>
      </c>
      <c r="R167" s="39">
        <v>1.2</v>
      </c>
      <c r="S167" s="39">
        <v>98.411627162000002</v>
      </c>
      <c r="T167" s="39">
        <v>89.972574888670096</v>
      </c>
      <c r="AC167">
        <v>12.9</v>
      </c>
      <c r="AE167">
        <v>2944</v>
      </c>
      <c r="AF167">
        <v>109</v>
      </c>
      <c r="AG167">
        <v>2211</v>
      </c>
      <c r="BG167">
        <v>6.4000000000000003E-3</v>
      </c>
      <c r="BH167">
        <v>0.13500000000000001</v>
      </c>
      <c r="BK167">
        <v>6.4000000000000001E-2</v>
      </c>
      <c r="BL167">
        <v>2.9000000000000001E-2</v>
      </c>
      <c r="BN167">
        <v>3.3000000000000002E-2</v>
      </c>
      <c r="BR167">
        <v>0.19900000000000001</v>
      </c>
      <c r="BS167">
        <v>3.5999999999999997E-2</v>
      </c>
    </row>
    <row r="168" spans="2:71">
      <c r="B168" s="38" t="s">
        <v>2298</v>
      </c>
      <c r="C168" s="38" t="s">
        <v>2301</v>
      </c>
      <c r="D168" s="39">
        <v>42.5</v>
      </c>
      <c r="E168" s="39">
        <v>0.22</v>
      </c>
      <c r="F168" s="39">
        <v>3.1</v>
      </c>
      <c r="G168" s="39">
        <v>0.39985271999999999</v>
      </c>
      <c r="I168" s="39">
        <v>7.6</v>
      </c>
      <c r="J168" s="39">
        <v>7.6</v>
      </c>
      <c r="K168" s="39">
        <v>0.13</v>
      </c>
      <c r="L168" s="39">
        <v>38.380000000000003</v>
      </c>
      <c r="M168" s="39">
        <v>0.25401495200000002</v>
      </c>
      <c r="N168" s="39">
        <v>1.71</v>
      </c>
      <c r="O168" s="39">
        <v>0.2</v>
      </c>
      <c r="P168" s="40">
        <v>0.01</v>
      </c>
      <c r="Q168" s="40">
        <v>0.02</v>
      </c>
      <c r="R168" s="39">
        <v>5.2</v>
      </c>
      <c r="S168" s="39">
        <v>94.523867671999994</v>
      </c>
      <c r="T168" s="39">
        <v>90.001029670641799</v>
      </c>
      <c r="AC168">
        <v>14.2</v>
      </c>
      <c r="AE168">
        <v>2736</v>
      </c>
      <c r="AF168">
        <v>96.8</v>
      </c>
      <c r="AG168">
        <v>1996</v>
      </c>
      <c r="BG168">
        <v>8.9999999999999993E-3</v>
      </c>
      <c r="BH168">
        <v>0.08</v>
      </c>
      <c r="BK168">
        <v>5.5E-2</v>
      </c>
      <c r="BL168">
        <v>2.4E-2</v>
      </c>
      <c r="BN168">
        <v>1.4E-2</v>
      </c>
      <c r="BR168">
        <v>0.11</v>
      </c>
      <c r="BS168">
        <v>1.7999999999999999E-2</v>
      </c>
    </row>
    <row r="169" spans="2:71">
      <c r="B169" s="38" t="s">
        <v>2298</v>
      </c>
      <c r="C169" s="38" t="s">
        <v>2302</v>
      </c>
      <c r="D169" s="39">
        <v>45</v>
      </c>
      <c r="E169" s="39">
        <v>0.22</v>
      </c>
      <c r="F169" s="39">
        <v>3.12</v>
      </c>
      <c r="G169" s="39">
        <v>0.46035674999999998</v>
      </c>
      <c r="I169" s="39">
        <v>7.56</v>
      </c>
      <c r="J169" s="39">
        <v>7.56</v>
      </c>
      <c r="K169" s="39">
        <v>0.13</v>
      </c>
      <c r="L169" s="39">
        <v>36.67</v>
      </c>
      <c r="M169" s="39">
        <v>0.25605114400000001</v>
      </c>
      <c r="N169" s="39">
        <v>1.74</v>
      </c>
      <c r="O169" s="39">
        <v>0.16</v>
      </c>
      <c r="P169" s="40">
        <v>0.03</v>
      </c>
      <c r="Q169" s="40">
        <v>0.02</v>
      </c>
      <c r="R169" s="39">
        <v>6</v>
      </c>
      <c r="S169" s="39">
        <v>95.366407894000005</v>
      </c>
      <c r="T169" s="39">
        <v>89.632467240923305</v>
      </c>
      <c r="AC169">
        <v>13.7</v>
      </c>
      <c r="AE169">
        <v>3150</v>
      </c>
      <c r="AF169">
        <v>95.4</v>
      </c>
      <c r="AG169">
        <v>2012</v>
      </c>
      <c r="BG169">
        <v>5.0000000000000001E-3</v>
      </c>
      <c r="BH169">
        <v>0.1</v>
      </c>
      <c r="BK169">
        <v>5.6000000000000001E-2</v>
      </c>
      <c r="BL169">
        <v>2.1999999999999999E-2</v>
      </c>
      <c r="BN169">
        <v>2.4E-2</v>
      </c>
      <c r="BR169">
        <v>9.0999999999999998E-2</v>
      </c>
      <c r="BS169">
        <v>1.0999999999999999E-2</v>
      </c>
    </row>
    <row r="170" spans="2:71">
      <c r="B170" s="38" t="s">
        <v>2298</v>
      </c>
      <c r="C170" s="38" t="s">
        <v>2303</v>
      </c>
      <c r="D170" s="39">
        <v>45.9</v>
      </c>
      <c r="E170" s="39">
        <v>0.16</v>
      </c>
      <c r="F170" s="39">
        <v>3.28</v>
      </c>
      <c r="G170" s="39">
        <v>0.42732798</v>
      </c>
      <c r="I170" s="39">
        <v>7.93</v>
      </c>
      <c r="J170" s="39">
        <v>7.93</v>
      </c>
      <c r="K170" s="39">
        <v>0.12</v>
      </c>
      <c r="L170" s="39">
        <v>37.25</v>
      </c>
      <c r="M170" s="39">
        <v>0.25656019200000002</v>
      </c>
      <c r="N170" s="39">
        <v>0.48</v>
      </c>
      <c r="O170" s="39">
        <v>0.18</v>
      </c>
      <c r="P170" s="40">
        <v>0.01</v>
      </c>
      <c r="Q170" s="40">
        <v>0.03</v>
      </c>
      <c r="R170" s="39">
        <v>4.8</v>
      </c>
      <c r="S170" s="39">
        <v>96.023888171999999</v>
      </c>
      <c r="T170" s="39">
        <v>89.3304607817754</v>
      </c>
      <c r="AC170">
        <v>15.1</v>
      </c>
      <c r="AE170">
        <v>2924</v>
      </c>
      <c r="AF170">
        <v>97.2</v>
      </c>
      <c r="AG170">
        <v>2016</v>
      </c>
      <c r="BG170">
        <v>5.0000000000000001E-3</v>
      </c>
      <c r="BH170">
        <v>0.13200000000000001</v>
      </c>
      <c r="BK170">
        <v>4.2999999999999997E-2</v>
      </c>
      <c r="BL170">
        <v>2.7E-2</v>
      </c>
      <c r="BN170">
        <v>2.3E-2</v>
      </c>
      <c r="BR170">
        <v>0.193</v>
      </c>
      <c r="BS170">
        <v>3.1E-2</v>
      </c>
    </row>
    <row r="171" spans="2:71">
      <c r="B171" s="38" t="s">
        <v>2298</v>
      </c>
      <c r="C171" s="38" t="s">
        <v>2304</v>
      </c>
      <c r="D171" s="39">
        <v>44.21</v>
      </c>
      <c r="E171" s="39">
        <v>0.2</v>
      </c>
      <c r="F171" s="39">
        <v>3.35</v>
      </c>
      <c r="G171" s="39">
        <v>0.31275029999999998</v>
      </c>
      <c r="I171" s="39">
        <v>7.55</v>
      </c>
      <c r="J171" s="39">
        <v>7.55</v>
      </c>
      <c r="K171" s="39">
        <v>0.12</v>
      </c>
      <c r="L171" s="39">
        <v>38.75</v>
      </c>
      <c r="M171" s="39">
        <v>0.24828816200000001</v>
      </c>
      <c r="N171" s="39">
        <v>0.51</v>
      </c>
      <c r="O171" s="39">
        <v>0.21</v>
      </c>
      <c r="P171" s="40">
        <v>0.02</v>
      </c>
      <c r="Q171" s="40">
        <v>0.01</v>
      </c>
      <c r="R171" s="39">
        <v>4.66</v>
      </c>
      <c r="S171" s="39">
        <v>95.491038462000006</v>
      </c>
      <c r="T171" s="39">
        <v>90.145829672949901</v>
      </c>
      <c r="AC171">
        <v>12.8</v>
      </c>
      <c r="AE171">
        <v>2140</v>
      </c>
      <c r="AF171">
        <v>92.4</v>
      </c>
      <c r="AG171">
        <v>1951</v>
      </c>
      <c r="BG171">
        <v>7.0000000000000001E-3</v>
      </c>
      <c r="BH171">
        <v>7.2999999999999995E-2</v>
      </c>
      <c r="BK171">
        <v>2.5000000000000001E-2</v>
      </c>
      <c r="BL171">
        <v>1.2E-2</v>
      </c>
      <c r="BN171">
        <v>1.6E-2</v>
      </c>
      <c r="BR171">
        <v>0.14699999999999999</v>
      </c>
      <c r="BS171">
        <v>2.4E-2</v>
      </c>
    </row>
    <row r="172" spans="2:71">
      <c r="B172" s="38" t="s">
        <v>2298</v>
      </c>
      <c r="C172" s="38" t="s">
        <v>2305</v>
      </c>
      <c r="D172" s="39">
        <v>40.01</v>
      </c>
      <c r="E172" s="39">
        <v>0.16</v>
      </c>
      <c r="F172" s="39">
        <v>3</v>
      </c>
      <c r="I172" s="39">
        <v>6.84</v>
      </c>
      <c r="J172" s="39">
        <v>6.84</v>
      </c>
      <c r="K172" s="39">
        <v>0.12</v>
      </c>
      <c r="L172" s="39">
        <v>36.83</v>
      </c>
      <c r="N172" s="39">
        <v>0.03</v>
      </c>
      <c r="O172" s="39">
        <v>0.13</v>
      </c>
      <c r="P172" s="40">
        <v>0.01</v>
      </c>
      <c r="Q172" s="40">
        <v>0.02</v>
      </c>
      <c r="R172" s="39">
        <v>13.18</v>
      </c>
      <c r="S172" s="39">
        <v>87.15</v>
      </c>
      <c r="T172" s="39">
        <v>90.563582319557696</v>
      </c>
    </row>
    <row r="173" spans="2:71">
      <c r="B173" s="38" t="s">
        <v>2298</v>
      </c>
      <c r="C173" s="38" t="s">
        <v>2306</v>
      </c>
      <c r="D173" s="39">
        <v>41.2</v>
      </c>
      <c r="E173" s="39">
        <v>0.2</v>
      </c>
      <c r="F173" s="39">
        <v>3.28</v>
      </c>
      <c r="I173" s="39">
        <v>7.47</v>
      </c>
      <c r="J173" s="39">
        <v>7.47</v>
      </c>
      <c r="K173" s="39">
        <v>0.14000000000000001</v>
      </c>
      <c r="L173" s="39">
        <v>36.49</v>
      </c>
      <c r="N173" s="39">
        <v>0.6</v>
      </c>
      <c r="O173" s="39">
        <v>0.09</v>
      </c>
      <c r="P173" s="40">
        <v>0.02</v>
      </c>
      <c r="Q173" s="40">
        <v>0.03</v>
      </c>
      <c r="R173" s="39">
        <v>9.9</v>
      </c>
      <c r="S173" s="39">
        <v>89.52</v>
      </c>
      <c r="T173" s="39">
        <v>89.697848242047201</v>
      </c>
    </row>
    <row r="174" spans="2:71">
      <c r="B174" s="38" t="s">
        <v>2298</v>
      </c>
      <c r="C174" s="38" t="s">
        <v>2307</v>
      </c>
      <c r="D174" s="39">
        <v>38</v>
      </c>
      <c r="E174" s="39">
        <v>0.16</v>
      </c>
      <c r="F174" s="39">
        <v>3.05</v>
      </c>
      <c r="I174" s="39">
        <v>7.23</v>
      </c>
      <c r="J174" s="39">
        <v>7.23</v>
      </c>
      <c r="K174" s="39">
        <v>0.12</v>
      </c>
      <c r="L174" s="39">
        <v>35.909999999999997</v>
      </c>
      <c r="N174" s="39">
        <v>1.53</v>
      </c>
      <c r="O174" s="39">
        <v>0.15</v>
      </c>
      <c r="P174" s="40">
        <v>0.02</v>
      </c>
      <c r="Q174" s="40">
        <v>0.01</v>
      </c>
      <c r="R174" s="39">
        <v>3.32</v>
      </c>
      <c r="S174" s="39">
        <v>86.18</v>
      </c>
      <c r="T174" s="39">
        <v>89.850543630184902</v>
      </c>
    </row>
    <row r="175" spans="2:71">
      <c r="B175" s="38" t="s">
        <v>2298</v>
      </c>
      <c r="C175" s="38" t="s">
        <v>2308</v>
      </c>
      <c r="D175" s="39">
        <v>41.5</v>
      </c>
      <c r="E175" s="39">
        <v>0.18</v>
      </c>
      <c r="F175" s="39">
        <v>3.05</v>
      </c>
      <c r="I175" s="39">
        <v>7.18</v>
      </c>
      <c r="J175" s="39">
        <v>7.18</v>
      </c>
      <c r="K175" s="39">
        <v>0.13</v>
      </c>
      <c r="L175" s="39">
        <v>35.75</v>
      </c>
      <c r="N175" s="39">
        <v>1.1399999999999999</v>
      </c>
      <c r="O175" s="39">
        <v>0.22</v>
      </c>
      <c r="P175" s="40">
        <v>0.02</v>
      </c>
      <c r="Q175" s="40">
        <v>0.01</v>
      </c>
      <c r="R175" s="39">
        <v>10</v>
      </c>
      <c r="S175" s="39">
        <v>89.18</v>
      </c>
      <c r="T175" s="39">
        <v>89.873083686510498</v>
      </c>
    </row>
    <row r="176" spans="2:71">
      <c r="B176" s="38" t="s">
        <v>2298</v>
      </c>
      <c r="C176" s="38" t="s">
        <v>2309</v>
      </c>
      <c r="D176" s="39">
        <v>43</v>
      </c>
      <c r="E176" s="39">
        <v>0.21</v>
      </c>
      <c r="F176" s="39">
        <v>3.08</v>
      </c>
      <c r="I176" s="39">
        <v>7.38</v>
      </c>
      <c r="J176" s="39">
        <v>7.38</v>
      </c>
      <c r="K176" s="39">
        <v>0.11</v>
      </c>
      <c r="L176" s="39">
        <v>36.04</v>
      </c>
      <c r="N176" s="39">
        <v>1.44</v>
      </c>
      <c r="O176" s="39">
        <v>0.23</v>
      </c>
      <c r="P176" s="40">
        <v>0.02</v>
      </c>
      <c r="Q176" s="40">
        <v>0.01</v>
      </c>
      <c r="R176" s="39">
        <v>7.6</v>
      </c>
      <c r="S176" s="39">
        <v>91.52</v>
      </c>
      <c r="T176" s="39">
        <v>89.695191602205099</v>
      </c>
    </row>
    <row r="178" spans="1:71">
      <c r="A178" s="38" t="s">
        <v>2310</v>
      </c>
      <c r="B178" s="38" t="s">
        <v>2311</v>
      </c>
      <c r="C178" s="38" t="s">
        <v>2311</v>
      </c>
      <c r="D178" s="39">
        <v>45.36</v>
      </c>
      <c r="F178" s="39">
        <v>4.3899999999999997</v>
      </c>
      <c r="I178" s="39">
        <v>6.59</v>
      </c>
      <c r="J178" s="39">
        <v>6.59</v>
      </c>
      <c r="L178" s="39">
        <v>38.729999999999997</v>
      </c>
      <c r="N178" s="39">
        <v>2.2400000000000002</v>
      </c>
      <c r="O178" s="39">
        <v>0.26</v>
      </c>
      <c r="P178" s="40">
        <v>0.02</v>
      </c>
      <c r="Q178" s="40">
        <v>0.18</v>
      </c>
      <c r="R178" s="39">
        <v>99.21</v>
      </c>
      <c r="S178" s="39">
        <v>97.77</v>
      </c>
      <c r="T178" s="39">
        <v>91.285565543423402</v>
      </c>
    </row>
    <row r="180" spans="1:71">
      <c r="A180" s="38" t="s">
        <v>2312</v>
      </c>
      <c r="B180" s="38" t="s">
        <v>2311</v>
      </c>
      <c r="C180" s="38" t="s">
        <v>2311</v>
      </c>
      <c r="D180" s="39">
        <v>43.82</v>
      </c>
      <c r="F180" s="39">
        <v>5.04</v>
      </c>
      <c r="H180" s="39">
        <v>1.31</v>
      </c>
      <c r="I180" s="39">
        <v>6.2</v>
      </c>
      <c r="J180" s="39">
        <v>7.3776900000000003</v>
      </c>
      <c r="K180" s="39">
        <v>0.18</v>
      </c>
      <c r="L180" s="39">
        <v>38.92</v>
      </c>
      <c r="N180" s="39">
        <v>3.88</v>
      </c>
      <c r="O180" s="39">
        <v>0.52</v>
      </c>
      <c r="S180" s="39">
        <v>99.737690000000001</v>
      </c>
      <c r="T180" s="39">
        <v>90.387124426995101</v>
      </c>
    </row>
    <row r="182" spans="1:71">
      <c r="A182" s="38" t="s">
        <v>2313</v>
      </c>
      <c r="B182" s="38" t="s">
        <v>2314</v>
      </c>
      <c r="C182" s="38" t="s">
        <v>2315</v>
      </c>
      <c r="D182" s="39">
        <v>44.6</v>
      </c>
      <c r="E182" s="39">
        <v>0.16</v>
      </c>
      <c r="F182" s="39">
        <v>4.18</v>
      </c>
      <c r="I182" s="39">
        <v>8.3000000000000007</v>
      </c>
      <c r="J182" s="39">
        <v>8.3000000000000007</v>
      </c>
      <c r="K182" s="39">
        <v>0.09</v>
      </c>
      <c r="L182" s="39">
        <v>40.450000000000003</v>
      </c>
      <c r="M182" s="39">
        <v>0.27997640000000001</v>
      </c>
      <c r="N182" s="39">
        <v>1.72</v>
      </c>
      <c r="O182" s="39">
        <v>0.11</v>
      </c>
      <c r="P182" s="40">
        <v>0.02</v>
      </c>
      <c r="S182" s="39">
        <v>99.909976400000005</v>
      </c>
      <c r="T182" s="39">
        <v>89.676277583411306</v>
      </c>
      <c r="U182">
        <v>3</v>
      </c>
      <c r="AC182">
        <v>8</v>
      </c>
      <c r="AD182">
        <v>63</v>
      </c>
      <c r="AG182">
        <v>2200</v>
      </c>
      <c r="AQ182">
        <v>2</v>
      </c>
      <c r="BG182">
        <v>0.01</v>
      </c>
      <c r="BH182">
        <v>0.02</v>
      </c>
      <c r="BI182">
        <v>1.4E-2</v>
      </c>
      <c r="BJ182">
        <v>0.13</v>
      </c>
      <c r="BK182">
        <v>0.11</v>
      </c>
      <c r="BL182">
        <v>4.4999999999999998E-2</v>
      </c>
      <c r="BM182">
        <v>0.25</v>
      </c>
      <c r="BP182">
        <v>0.09</v>
      </c>
      <c r="BQ182">
        <v>0.30199999999999999</v>
      </c>
      <c r="BR182">
        <v>0.33</v>
      </c>
      <c r="BS182">
        <v>4.4999999999999998E-2</v>
      </c>
    </row>
    <row r="183" spans="1:71">
      <c r="B183" s="38" t="s">
        <v>2314</v>
      </c>
      <c r="C183" s="38">
        <v>90684</v>
      </c>
      <c r="D183" s="39">
        <v>48.69</v>
      </c>
      <c r="E183" s="39">
        <v>0.16</v>
      </c>
      <c r="F183" s="39">
        <v>5</v>
      </c>
      <c r="I183" s="39">
        <v>6.84</v>
      </c>
      <c r="J183" s="39">
        <v>6.84</v>
      </c>
      <c r="K183" s="39">
        <v>0.08</v>
      </c>
      <c r="L183" s="39">
        <v>32.54</v>
      </c>
      <c r="M183" s="39">
        <v>0.12726199999999999</v>
      </c>
      <c r="N183" s="39">
        <v>5.69</v>
      </c>
      <c r="O183" s="39">
        <v>0.42</v>
      </c>
      <c r="P183" s="40">
        <v>0.03</v>
      </c>
      <c r="S183" s="39">
        <v>99.577262000000005</v>
      </c>
      <c r="T183" s="39">
        <v>89.450747076100498</v>
      </c>
      <c r="U183">
        <v>3</v>
      </c>
      <c r="AC183">
        <v>15</v>
      </c>
      <c r="AD183">
        <v>125</v>
      </c>
      <c r="AG183">
        <v>1000</v>
      </c>
    </row>
    <row r="184" spans="1:71">
      <c r="B184" s="38" t="s">
        <v>2314</v>
      </c>
      <c r="C184" s="38">
        <v>90686</v>
      </c>
      <c r="D184" s="39">
        <v>45.12</v>
      </c>
      <c r="E184" s="39">
        <v>0.23</v>
      </c>
      <c r="F184" s="39">
        <v>4.96</v>
      </c>
      <c r="I184" s="39">
        <v>7.87</v>
      </c>
      <c r="J184" s="39">
        <v>7.87</v>
      </c>
      <c r="K184" s="39">
        <v>0.09</v>
      </c>
      <c r="L184" s="39">
        <v>37.97</v>
      </c>
      <c r="M184" s="39">
        <v>0.15907750000000001</v>
      </c>
      <c r="N184" s="39">
        <v>3.1</v>
      </c>
      <c r="O184" s="39">
        <v>0.24</v>
      </c>
      <c r="P184" s="40">
        <v>0.06</v>
      </c>
      <c r="S184" s="39">
        <v>99.799077499999996</v>
      </c>
      <c r="T184" s="39">
        <v>89.582650760321798</v>
      </c>
      <c r="U184">
        <v>3</v>
      </c>
      <c r="AC184">
        <v>7</v>
      </c>
      <c r="AD184">
        <v>63</v>
      </c>
      <c r="AG184">
        <v>1250</v>
      </c>
      <c r="AQ184">
        <v>3.3</v>
      </c>
      <c r="BG184">
        <v>0.157</v>
      </c>
      <c r="BH184">
        <v>0.68</v>
      </c>
      <c r="BI184">
        <v>0.107</v>
      </c>
      <c r="BJ184">
        <v>0.66</v>
      </c>
      <c r="BK184">
        <v>0.28499999999999998</v>
      </c>
      <c r="BL184">
        <v>0.112</v>
      </c>
      <c r="BM184">
        <v>0.44</v>
      </c>
      <c r="BN184">
        <v>9.9000000000000005E-2</v>
      </c>
      <c r="BP184">
        <v>0.13900000000000001</v>
      </c>
      <c r="BQ184">
        <v>0.39</v>
      </c>
      <c r="BR184">
        <v>0.4</v>
      </c>
      <c r="BS184">
        <v>5.1999999999999998E-2</v>
      </c>
    </row>
    <row r="185" spans="1:71">
      <c r="B185" s="38" t="s">
        <v>2314</v>
      </c>
      <c r="C185" s="38">
        <v>90692</v>
      </c>
      <c r="D185" s="39">
        <v>44.72</v>
      </c>
      <c r="E185" s="39">
        <v>0.18</v>
      </c>
      <c r="F185" s="39">
        <v>3.52</v>
      </c>
      <c r="I185" s="39">
        <v>8.23</v>
      </c>
      <c r="J185" s="39">
        <v>8.23</v>
      </c>
      <c r="K185" s="39">
        <v>0.14000000000000001</v>
      </c>
      <c r="L185" s="39">
        <v>40.479999999999997</v>
      </c>
      <c r="M185" s="39">
        <v>0.27997640000000001</v>
      </c>
      <c r="N185" s="39">
        <v>2.0299999999999998</v>
      </c>
      <c r="O185" s="39">
        <v>0.18</v>
      </c>
      <c r="P185" s="40">
        <v>7.0000000000000007E-2</v>
      </c>
      <c r="S185" s="39">
        <v>99.829976400000007</v>
      </c>
      <c r="T185" s="39">
        <v>89.761240180661005</v>
      </c>
      <c r="U185">
        <v>14</v>
      </c>
      <c r="AC185">
        <v>8</v>
      </c>
      <c r="AD185">
        <v>63</v>
      </c>
      <c r="AG185">
        <v>2200</v>
      </c>
    </row>
    <row r="186" spans="1:71">
      <c r="B186" s="38" t="s">
        <v>2314</v>
      </c>
      <c r="C186" s="38">
        <v>90691</v>
      </c>
      <c r="D186" s="39">
        <v>44.89</v>
      </c>
      <c r="E186" s="39">
        <v>0.28000000000000003</v>
      </c>
      <c r="F186" s="39">
        <v>3.99</v>
      </c>
      <c r="I186" s="39">
        <v>8.49</v>
      </c>
      <c r="J186" s="39">
        <v>8.49</v>
      </c>
      <c r="K186" s="39">
        <v>0.11</v>
      </c>
      <c r="L186" s="39">
        <v>38.619999999999997</v>
      </c>
      <c r="M186" s="39">
        <v>0.27997640000000001</v>
      </c>
      <c r="N186" s="39">
        <v>2.82</v>
      </c>
      <c r="O186" s="39">
        <v>0.35</v>
      </c>
      <c r="P186" s="40">
        <v>0.05</v>
      </c>
      <c r="S186" s="39">
        <v>99.879976400000004</v>
      </c>
      <c r="T186" s="39">
        <v>89.020453487646705</v>
      </c>
      <c r="U186">
        <v>14</v>
      </c>
      <c r="AC186">
        <v>8</v>
      </c>
      <c r="AD186">
        <v>63</v>
      </c>
      <c r="AG186">
        <v>2200</v>
      </c>
      <c r="AQ186">
        <v>5</v>
      </c>
      <c r="BG186">
        <v>0.44</v>
      </c>
      <c r="BH186">
        <v>1.6</v>
      </c>
      <c r="BI186">
        <v>0.245</v>
      </c>
      <c r="BJ186">
        <v>1.4</v>
      </c>
      <c r="BK186">
        <v>0.51</v>
      </c>
      <c r="BL186">
        <v>0.20300000000000001</v>
      </c>
      <c r="BM186">
        <v>0.78</v>
      </c>
      <c r="BN186">
        <v>0.16400000000000001</v>
      </c>
      <c r="BP186">
        <v>0.22500000000000001</v>
      </c>
      <c r="BQ186">
        <v>0.61</v>
      </c>
      <c r="BR186">
        <v>0.64</v>
      </c>
      <c r="BS186">
        <v>9.5000000000000001E-2</v>
      </c>
    </row>
    <row r="188" spans="1:71">
      <c r="B188" s="38" t="s">
        <v>2316</v>
      </c>
      <c r="C188" s="38" t="s">
        <v>2316</v>
      </c>
      <c r="D188" s="39">
        <v>44.69</v>
      </c>
      <c r="E188" s="39">
        <v>0.08</v>
      </c>
      <c r="F188" s="39">
        <v>3.19</v>
      </c>
      <c r="H188" s="39">
        <v>0.09</v>
      </c>
      <c r="I188" s="39">
        <v>7.54</v>
      </c>
      <c r="J188" s="39">
        <v>7.6209100000000003</v>
      </c>
      <c r="K188" s="39">
        <v>0.14000000000000001</v>
      </c>
      <c r="L188" s="39">
        <v>39.799999999999997</v>
      </c>
      <c r="N188" s="39">
        <v>2.97</v>
      </c>
      <c r="O188" s="39">
        <v>0.18</v>
      </c>
      <c r="P188" s="40">
        <v>0.02</v>
      </c>
      <c r="Q188" s="40">
        <v>0.04</v>
      </c>
      <c r="S188" s="39">
        <v>98.730909999999994</v>
      </c>
      <c r="T188" s="39">
        <v>90.299214274812599</v>
      </c>
    </row>
    <row r="189" spans="1:71">
      <c r="B189" s="38" t="s">
        <v>2316</v>
      </c>
      <c r="C189" s="38" t="s">
        <v>2316</v>
      </c>
      <c r="D189" s="39">
        <v>43.91</v>
      </c>
      <c r="E189" s="39">
        <v>0.06</v>
      </c>
      <c r="F189" s="39">
        <v>2.65</v>
      </c>
      <c r="H189" s="39">
        <v>1.44</v>
      </c>
      <c r="I189" s="39">
        <v>7.23</v>
      </c>
      <c r="J189" s="39">
        <v>8.5245599999999992</v>
      </c>
      <c r="K189" s="39">
        <v>0.15</v>
      </c>
      <c r="L189" s="39">
        <v>42.01</v>
      </c>
      <c r="N189" s="39">
        <v>2.02</v>
      </c>
      <c r="O189" s="39">
        <v>0.13</v>
      </c>
      <c r="S189" s="39">
        <v>99.454560000000001</v>
      </c>
      <c r="T189" s="39">
        <v>89.779003264695802</v>
      </c>
    </row>
    <row r="190" spans="1:71">
      <c r="B190" s="38" t="s">
        <v>2317</v>
      </c>
      <c r="C190" s="38" t="s">
        <v>2317</v>
      </c>
      <c r="D190" s="39">
        <v>42.55</v>
      </c>
      <c r="E190" s="39">
        <v>0.04</v>
      </c>
      <c r="F190" s="39">
        <v>2.1</v>
      </c>
      <c r="H190" s="39">
        <v>1.33</v>
      </c>
      <c r="I190" s="39">
        <v>6.76</v>
      </c>
      <c r="J190" s="39">
        <v>7.9556699999999996</v>
      </c>
      <c r="K190" s="39">
        <v>0.11</v>
      </c>
      <c r="L190" s="39">
        <v>44.06</v>
      </c>
      <c r="N190" s="39">
        <v>2.36</v>
      </c>
      <c r="O190" s="39">
        <v>0.14000000000000001</v>
      </c>
      <c r="P190" s="40">
        <v>0.04</v>
      </c>
      <c r="S190" s="39">
        <v>99.355670000000003</v>
      </c>
      <c r="T190" s="39">
        <v>90.801356576134395</v>
      </c>
    </row>
    <row r="191" spans="1:71">
      <c r="B191" s="38" t="s">
        <v>2317</v>
      </c>
      <c r="C191" s="38" t="s">
        <v>2317</v>
      </c>
      <c r="D191" s="39">
        <v>43.4</v>
      </c>
      <c r="E191" s="39">
        <v>0.03</v>
      </c>
      <c r="F191" s="39">
        <v>1.76</v>
      </c>
      <c r="H191" s="39">
        <v>2.0099999999999998</v>
      </c>
      <c r="I191" s="39">
        <v>6.35</v>
      </c>
      <c r="J191" s="39">
        <v>8.1569900000000004</v>
      </c>
      <c r="K191" s="39">
        <v>0.13</v>
      </c>
      <c r="L191" s="39">
        <v>43.15</v>
      </c>
      <c r="N191" s="39">
        <v>2.4500000000000002</v>
      </c>
      <c r="O191" s="39">
        <v>0.19</v>
      </c>
      <c r="P191" s="40">
        <v>0.03</v>
      </c>
      <c r="S191" s="39">
        <v>99.296989999999994</v>
      </c>
      <c r="T191" s="39">
        <v>90.411074583947695</v>
      </c>
    </row>
    <row r="193" spans="1:58">
      <c r="A193" s="38" t="s">
        <v>2318</v>
      </c>
      <c r="B193" s="38" t="s">
        <v>2316</v>
      </c>
      <c r="C193" s="38" t="s">
        <v>2319</v>
      </c>
      <c r="D193" s="39">
        <v>45.77</v>
      </c>
      <c r="E193" s="39">
        <v>0.13</v>
      </c>
      <c r="F193" s="39">
        <v>4.0199999999999996</v>
      </c>
      <c r="G193" s="39">
        <v>0.40999883662499997</v>
      </c>
      <c r="I193" s="39">
        <v>8.1</v>
      </c>
      <c r="J193" s="39">
        <v>8.1</v>
      </c>
      <c r="K193" s="39">
        <v>0.14000000000000001</v>
      </c>
      <c r="L193" s="39">
        <v>35.57</v>
      </c>
      <c r="M193" s="39">
        <v>0.219999855592</v>
      </c>
      <c r="N193" s="39">
        <v>4.37</v>
      </c>
      <c r="O193" s="39">
        <v>0.28999999999999998</v>
      </c>
      <c r="S193" s="39">
        <v>99.019998692217001</v>
      </c>
      <c r="T193" s="39">
        <v>88.671222910651295</v>
      </c>
      <c r="AC193">
        <v>23</v>
      </c>
      <c r="AD193">
        <v>112</v>
      </c>
      <c r="AE193">
        <v>2805.4250000000002</v>
      </c>
      <c r="AG193">
        <v>1728.7159999999999</v>
      </c>
      <c r="AP193">
        <v>3</v>
      </c>
      <c r="BF193">
        <v>1</v>
      </c>
    </row>
    <row r="194" spans="1:58">
      <c r="B194" s="38" t="s">
        <v>2316</v>
      </c>
      <c r="C194" s="38" t="s">
        <v>2320</v>
      </c>
      <c r="D194" s="39">
        <v>44.59</v>
      </c>
      <c r="E194" s="39">
        <v>0.09</v>
      </c>
      <c r="F194" s="39">
        <v>2.97</v>
      </c>
      <c r="G194" s="39">
        <v>0.39999886499999998</v>
      </c>
      <c r="I194" s="39">
        <v>8.09</v>
      </c>
      <c r="J194" s="39">
        <v>8.09</v>
      </c>
      <c r="K194" s="39">
        <v>0.13</v>
      </c>
      <c r="L194" s="39">
        <v>40.01</v>
      </c>
      <c r="M194" s="39">
        <v>0.26999982277200002</v>
      </c>
      <c r="N194" s="39">
        <v>2.6</v>
      </c>
      <c r="O194" s="39">
        <v>0.2</v>
      </c>
      <c r="Q194" s="40">
        <v>0.01</v>
      </c>
      <c r="S194" s="39">
        <v>99.359998687772006</v>
      </c>
      <c r="T194" s="39">
        <v>89.811482090021997</v>
      </c>
      <c r="AC194">
        <v>15</v>
      </c>
      <c r="AD194">
        <v>90</v>
      </c>
      <c r="AE194">
        <v>2737</v>
      </c>
      <c r="AG194">
        <v>2121.6060000000002</v>
      </c>
      <c r="AP194">
        <v>3</v>
      </c>
      <c r="AQ194">
        <v>4</v>
      </c>
      <c r="AR194">
        <v>11</v>
      </c>
      <c r="BF194">
        <v>1.5</v>
      </c>
    </row>
    <row r="195" spans="1:58">
      <c r="B195" s="38" t="s">
        <v>2316</v>
      </c>
      <c r="C195" s="38" t="s">
        <v>2321</v>
      </c>
      <c r="D195" s="39">
        <v>45.01</v>
      </c>
      <c r="E195" s="39">
        <v>0.08</v>
      </c>
      <c r="F195" s="39">
        <v>2.79</v>
      </c>
      <c r="G195" s="39">
        <v>0.42999877987500001</v>
      </c>
      <c r="I195" s="39">
        <v>8.15</v>
      </c>
      <c r="J195" s="39">
        <v>8.15</v>
      </c>
      <c r="K195" s="39">
        <v>0.13</v>
      </c>
      <c r="L195" s="39">
        <v>40.4</v>
      </c>
      <c r="M195" s="39">
        <v>0.25999982933600002</v>
      </c>
      <c r="N195" s="39">
        <v>2.5499999999999998</v>
      </c>
      <c r="O195" s="39">
        <v>0.18</v>
      </c>
      <c r="S195" s="39">
        <v>99.979998609210995</v>
      </c>
      <c r="T195" s="39">
        <v>89.832610868638497</v>
      </c>
      <c r="AC195">
        <v>17</v>
      </c>
      <c r="AD195">
        <v>79</v>
      </c>
      <c r="AE195">
        <v>2942.2750000000001</v>
      </c>
      <c r="AG195">
        <v>2043.028</v>
      </c>
      <c r="BF195">
        <v>2</v>
      </c>
    </row>
    <row r="196" spans="1:58">
      <c r="B196" s="38" t="s">
        <v>2316</v>
      </c>
      <c r="C196" s="38" t="s">
        <v>2322</v>
      </c>
      <c r="D196" s="39">
        <v>42.82</v>
      </c>
      <c r="E196" s="39">
        <v>0.05</v>
      </c>
      <c r="F196" s="39">
        <v>2.4</v>
      </c>
      <c r="G196" s="39">
        <v>0.449998723125</v>
      </c>
      <c r="I196" s="39">
        <v>8.15</v>
      </c>
      <c r="J196" s="39">
        <v>8.15</v>
      </c>
      <c r="K196" s="39">
        <v>0.13</v>
      </c>
      <c r="L196" s="39">
        <v>41.81</v>
      </c>
      <c r="M196" s="39">
        <v>0.26999982277200002</v>
      </c>
      <c r="N196" s="39">
        <v>2.44</v>
      </c>
      <c r="O196" s="39">
        <v>0.08</v>
      </c>
      <c r="S196" s="39">
        <v>98.599998545896995</v>
      </c>
      <c r="T196" s="39">
        <v>90.141693144730098</v>
      </c>
      <c r="AC196">
        <v>17</v>
      </c>
      <c r="AD196">
        <v>77</v>
      </c>
      <c r="AE196">
        <v>3079.125</v>
      </c>
      <c r="AG196">
        <v>2121.6060000000002</v>
      </c>
      <c r="BF196">
        <v>1</v>
      </c>
    </row>
    <row r="197" spans="1:58">
      <c r="B197" s="38" t="s">
        <v>2316</v>
      </c>
      <c r="C197" s="38" t="s">
        <v>2323</v>
      </c>
      <c r="D197" s="39">
        <v>42.03</v>
      </c>
      <c r="E197" s="39">
        <v>0.06</v>
      </c>
      <c r="F197" s="39">
        <v>2.75</v>
      </c>
      <c r="G197" s="39">
        <v>0.43999875150000001</v>
      </c>
      <c r="I197" s="39">
        <v>8.1</v>
      </c>
      <c r="J197" s="39">
        <v>8.1</v>
      </c>
      <c r="K197" s="39">
        <v>0.13</v>
      </c>
      <c r="L197" s="39">
        <v>42.12</v>
      </c>
      <c r="M197" s="39">
        <v>0.25999982933600002</v>
      </c>
      <c r="N197" s="39">
        <v>2.56</v>
      </c>
      <c r="O197" s="39">
        <v>0.15</v>
      </c>
      <c r="S197" s="39">
        <v>98.599998580836001</v>
      </c>
      <c r="T197" s="39">
        <v>90.261372204071293</v>
      </c>
      <c r="AC197">
        <v>16</v>
      </c>
      <c r="AD197">
        <v>75</v>
      </c>
      <c r="AE197">
        <v>3010.7</v>
      </c>
      <c r="AG197">
        <v>2043.028</v>
      </c>
      <c r="AP197">
        <v>1</v>
      </c>
      <c r="BF197">
        <v>1</v>
      </c>
    </row>
    <row r="198" spans="1:58">
      <c r="B198" s="38" t="s">
        <v>2316</v>
      </c>
      <c r="C198" s="38" t="s">
        <v>2324</v>
      </c>
      <c r="D198" s="39">
        <v>43.38</v>
      </c>
      <c r="E198" s="39">
        <v>0.08</v>
      </c>
      <c r="F198" s="39">
        <v>2.84</v>
      </c>
      <c r="G198" s="39">
        <v>0.41999880825000002</v>
      </c>
      <c r="I198" s="39">
        <v>7.95</v>
      </c>
      <c r="J198" s="39">
        <v>7.95</v>
      </c>
      <c r="K198" s="39">
        <v>0.13</v>
      </c>
      <c r="L198" s="39">
        <v>41.72</v>
      </c>
      <c r="M198" s="39">
        <v>0.25999982933600002</v>
      </c>
      <c r="N198" s="39">
        <v>2.42</v>
      </c>
      <c r="O198" s="39">
        <v>0.12</v>
      </c>
      <c r="P198" s="40">
        <v>0.01</v>
      </c>
      <c r="S198" s="39">
        <v>99.329998637586002</v>
      </c>
      <c r="T198" s="39">
        <v>90.341507602077797</v>
      </c>
      <c r="AC198">
        <v>15</v>
      </c>
      <c r="AD198">
        <v>57</v>
      </c>
      <c r="AE198">
        <v>2873.85</v>
      </c>
      <c r="AG198">
        <v>2043.028</v>
      </c>
      <c r="AP198">
        <v>4</v>
      </c>
      <c r="BF198">
        <v>2</v>
      </c>
    </row>
    <row r="199" spans="1:58">
      <c r="B199" s="38" t="s">
        <v>2316</v>
      </c>
      <c r="C199" s="38" t="s">
        <v>2325</v>
      </c>
      <c r="D199" s="39">
        <v>44.13</v>
      </c>
      <c r="E199" s="39">
        <v>0.08</v>
      </c>
      <c r="F199" s="39">
        <v>3.01</v>
      </c>
      <c r="G199" s="39">
        <v>0.449998723125</v>
      </c>
      <c r="I199" s="39">
        <v>7.68</v>
      </c>
      <c r="J199" s="39">
        <v>7.68</v>
      </c>
      <c r="K199" s="39">
        <v>0.13</v>
      </c>
      <c r="L199" s="39">
        <v>40.97</v>
      </c>
      <c r="M199" s="39">
        <v>0.25999982933600002</v>
      </c>
      <c r="N199" s="39">
        <v>2.88</v>
      </c>
      <c r="O199" s="39">
        <v>0.15</v>
      </c>
      <c r="P199" s="40">
        <v>0.01</v>
      </c>
      <c r="S199" s="39">
        <v>99.749998552460994</v>
      </c>
      <c r="T199" s="39">
        <v>90.483766175966394</v>
      </c>
      <c r="AC199">
        <v>18</v>
      </c>
      <c r="AD199">
        <v>81</v>
      </c>
      <c r="AE199">
        <v>3079.125</v>
      </c>
      <c r="AG199">
        <v>2043.028</v>
      </c>
      <c r="AP199">
        <v>2</v>
      </c>
      <c r="BF199">
        <v>5</v>
      </c>
    </row>
    <row r="200" spans="1:58">
      <c r="B200" s="38" t="s">
        <v>2316</v>
      </c>
      <c r="C200" s="38" t="s">
        <v>2326</v>
      </c>
      <c r="D200" s="39">
        <v>43.62</v>
      </c>
      <c r="E200" s="39">
        <v>0.05</v>
      </c>
      <c r="F200" s="39">
        <v>2.31</v>
      </c>
      <c r="G200" s="39">
        <v>0.41999880825000002</v>
      </c>
      <c r="I200" s="39">
        <v>7.87</v>
      </c>
      <c r="J200" s="39">
        <v>7.87</v>
      </c>
      <c r="K200" s="39">
        <v>0.13</v>
      </c>
      <c r="L200" s="39">
        <v>42.29</v>
      </c>
      <c r="M200" s="39">
        <v>0.26999982277200002</v>
      </c>
      <c r="N200" s="39">
        <v>2.14</v>
      </c>
      <c r="O200" s="39">
        <v>0.13</v>
      </c>
      <c r="P200" s="40">
        <v>0.01</v>
      </c>
      <c r="S200" s="39">
        <v>99.239998631022004</v>
      </c>
      <c r="T200" s="39">
        <v>90.546199106207894</v>
      </c>
      <c r="AC200">
        <v>15</v>
      </c>
      <c r="AD200">
        <v>63</v>
      </c>
      <c r="AE200">
        <v>2873.85</v>
      </c>
      <c r="AG200">
        <v>2121.6060000000002</v>
      </c>
      <c r="AP200">
        <v>2</v>
      </c>
      <c r="BF200">
        <v>1</v>
      </c>
    </row>
    <row r="201" spans="1:58">
      <c r="B201" s="38" t="s">
        <v>2316</v>
      </c>
      <c r="C201" s="38" t="s">
        <v>2327</v>
      </c>
      <c r="D201" s="39">
        <v>43.04</v>
      </c>
      <c r="E201" s="39">
        <v>0.06</v>
      </c>
      <c r="F201" s="39">
        <v>2.5499999999999998</v>
      </c>
      <c r="G201" s="39">
        <v>0.49999858125000002</v>
      </c>
      <c r="I201" s="39">
        <v>7.8</v>
      </c>
      <c r="J201" s="39">
        <v>7.8</v>
      </c>
      <c r="K201" s="39">
        <v>0.13</v>
      </c>
      <c r="L201" s="39">
        <v>41.59</v>
      </c>
      <c r="M201" s="39">
        <v>0.26999982277200002</v>
      </c>
      <c r="N201" s="39">
        <v>2.2799999999999998</v>
      </c>
      <c r="O201" s="39">
        <v>0.12</v>
      </c>
      <c r="P201" s="40">
        <v>0.01</v>
      </c>
      <c r="S201" s="39">
        <v>98.349998404022003</v>
      </c>
      <c r="T201" s="39">
        <v>90.479593289582198</v>
      </c>
      <c r="AC201">
        <v>18</v>
      </c>
      <c r="AD201">
        <v>70</v>
      </c>
      <c r="AE201">
        <v>3421.25</v>
      </c>
      <c r="AG201">
        <v>2121.6060000000002</v>
      </c>
      <c r="AP201">
        <v>5</v>
      </c>
      <c r="BF201">
        <v>4</v>
      </c>
    </row>
    <row r="202" spans="1:58">
      <c r="B202" s="38" t="s">
        <v>2316</v>
      </c>
      <c r="C202" s="38" t="s">
        <v>2328</v>
      </c>
      <c r="D202" s="39">
        <v>43.74</v>
      </c>
      <c r="E202" s="39">
        <v>0.05</v>
      </c>
      <c r="F202" s="39">
        <v>2.08</v>
      </c>
      <c r="G202" s="39">
        <v>0.43999875150000001</v>
      </c>
      <c r="I202" s="39">
        <v>7.8</v>
      </c>
      <c r="J202" s="39">
        <v>7.8</v>
      </c>
      <c r="K202" s="39">
        <v>0.13</v>
      </c>
      <c r="L202" s="39">
        <v>42.45</v>
      </c>
      <c r="M202" s="39">
        <v>0.26999982277200002</v>
      </c>
      <c r="N202" s="39">
        <v>1.85</v>
      </c>
      <c r="O202" s="39">
        <v>0.09</v>
      </c>
      <c r="P202" s="40">
        <v>0.01</v>
      </c>
      <c r="S202" s="39">
        <v>98.909998574271995</v>
      </c>
      <c r="T202" s="39">
        <v>90.654443175437905</v>
      </c>
      <c r="AC202">
        <v>14</v>
      </c>
      <c r="AD202">
        <v>53</v>
      </c>
      <c r="AE202">
        <v>3010.7</v>
      </c>
      <c r="AG202">
        <v>2121.6060000000002</v>
      </c>
      <c r="AP202">
        <v>4</v>
      </c>
      <c r="BF202">
        <v>1</v>
      </c>
    </row>
    <row r="203" spans="1:58">
      <c r="B203" s="38" t="s">
        <v>2316</v>
      </c>
      <c r="C203" s="38" t="s">
        <v>2329</v>
      </c>
      <c r="D203" s="39">
        <v>42.81</v>
      </c>
      <c r="E203" s="39">
        <v>0.06</v>
      </c>
      <c r="F203" s="39">
        <v>2.14</v>
      </c>
      <c r="G203" s="39">
        <v>0.39999886499999998</v>
      </c>
      <c r="I203" s="39">
        <v>7.7</v>
      </c>
      <c r="J203" s="39">
        <v>7.7</v>
      </c>
      <c r="K203" s="39">
        <v>0.13</v>
      </c>
      <c r="L203" s="39">
        <v>41.86</v>
      </c>
      <c r="M203" s="39">
        <v>0.27999981620800002</v>
      </c>
      <c r="N203" s="39">
        <v>1.83</v>
      </c>
      <c r="O203" s="39">
        <v>0.15</v>
      </c>
      <c r="P203" s="40">
        <v>0.01</v>
      </c>
      <c r="S203" s="39">
        <v>97.369998681208003</v>
      </c>
      <c r="T203" s="39">
        <v>90.6451807592492</v>
      </c>
      <c r="AC203">
        <v>15</v>
      </c>
      <c r="AD203">
        <v>54</v>
      </c>
      <c r="AE203">
        <v>2737</v>
      </c>
      <c r="AG203">
        <v>2200.1840000000002</v>
      </c>
      <c r="AP203">
        <v>5</v>
      </c>
      <c r="BF203">
        <v>3</v>
      </c>
    </row>
    <row r="204" spans="1:58">
      <c r="B204" s="38" t="s">
        <v>2316</v>
      </c>
      <c r="C204" s="38" t="s">
        <v>2330</v>
      </c>
      <c r="D204" s="39">
        <v>44.85</v>
      </c>
      <c r="E204" s="39">
        <v>0.05</v>
      </c>
      <c r="F204" s="39">
        <v>1.74</v>
      </c>
      <c r="I204" s="39">
        <v>7.86</v>
      </c>
      <c r="J204" s="39">
        <v>7.86</v>
      </c>
      <c r="K204" s="39">
        <v>0.12</v>
      </c>
      <c r="L204" s="39">
        <v>42.77</v>
      </c>
      <c r="N204" s="39">
        <v>1.67</v>
      </c>
      <c r="O204" s="39">
        <v>0.15</v>
      </c>
      <c r="S204" s="39">
        <v>99.21</v>
      </c>
      <c r="T204" s="39">
        <v>90.653148012537599</v>
      </c>
      <c r="AC204">
        <v>11</v>
      </c>
      <c r="AD204">
        <v>65</v>
      </c>
      <c r="AP204">
        <v>4</v>
      </c>
      <c r="BF204">
        <v>1</v>
      </c>
    </row>
    <row r="205" spans="1:58">
      <c r="B205" s="38" t="s">
        <v>2316</v>
      </c>
      <c r="C205" s="38" t="s">
        <v>2331</v>
      </c>
      <c r="D205" s="39">
        <v>43.44</v>
      </c>
      <c r="E205" s="39">
        <v>0.05</v>
      </c>
      <c r="F205" s="39">
        <v>2.2000000000000002</v>
      </c>
      <c r="G205" s="39">
        <v>0.41999880825000002</v>
      </c>
      <c r="I205" s="39">
        <v>7.81</v>
      </c>
      <c r="J205" s="39">
        <v>7.81</v>
      </c>
      <c r="K205" s="39">
        <v>0.13</v>
      </c>
      <c r="L205" s="39">
        <v>42.63</v>
      </c>
      <c r="M205" s="39">
        <v>0.26999982277200002</v>
      </c>
      <c r="N205" s="39">
        <v>1.99</v>
      </c>
      <c r="O205" s="39">
        <v>0.09</v>
      </c>
      <c r="P205" s="40">
        <v>0.01</v>
      </c>
      <c r="S205" s="39">
        <v>99.039998631022002</v>
      </c>
      <c r="T205" s="39">
        <v>90.6794068411388</v>
      </c>
      <c r="AC205">
        <v>16</v>
      </c>
      <c r="AD205">
        <v>57</v>
      </c>
      <c r="AE205">
        <v>2873.85</v>
      </c>
      <c r="AG205">
        <v>2121.6060000000002</v>
      </c>
      <c r="AP205">
        <v>2</v>
      </c>
      <c r="BF205">
        <v>2</v>
      </c>
    </row>
    <row r="206" spans="1:58">
      <c r="B206" s="38" t="s">
        <v>2316</v>
      </c>
      <c r="C206" s="38" t="s">
        <v>2332</v>
      </c>
      <c r="D206" s="39">
        <v>42.4</v>
      </c>
      <c r="E206" s="39">
        <v>0.03</v>
      </c>
      <c r="F206" s="39">
        <v>1.57</v>
      </c>
      <c r="G206" s="39">
        <v>0.449998723125</v>
      </c>
      <c r="I206" s="39">
        <v>8.26</v>
      </c>
      <c r="J206" s="39">
        <v>8.26</v>
      </c>
      <c r="K206" s="39">
        <v>0.13</v>
      </c>
      <c r="L206" s="39">
        <v>44.51</v>
      </c>
      <c r="M206" s="39">
        <v>0.28999980964400002</v>
      </c>
      <c r="N206" s="39">
        <v>1.57</v>
      </c>
      <c r="O206" s="39">
        <v>0.05</v>
      </c>
      <c r="S206" s="39">
        <v>99.259998532769004</v>
      </c>
      <c r="T206" s="39">
        <v>90.570111942066902</v>
      </c>
      <c r="AC206">
        <v>14</v>
      </c>
      <c r="AD206">
        <v>52</v>
      </c>
      <c r="AE206">
        <v>3079.125</v>
      </c>
      <c r="AG206">
        <v>2278.7620000000002</v>
      </c>
      <c r="AP206">
        <v>1</v>
      </c>
      <c r="BF206">
        <v>2</v>
      </c>
    </row>
    <row r="207" spans="1:58">
      <c r="B207" s="38" t="s">
        <v>2316</v>
      </c>
      <c r="C207" s="38" t="s">
        <v>2333</v>
      </c>
      <c r="D207" s="39">
        <v>44.44</v>
      </c>
      <c r="E207" s="39">
        <v>0.2</v>
      </c>
      <c r="F207" s="39">
        <v>3.55</v>
      </c>
      <c r="G207" s="39">
        <v>0.37999892175</v>
      </c>
      <c r="I207" s="39">
        <v>8.14</v>
      </c>
      <c r="J207" s="39">
        <v>8.14</v>
      </c>
      <c r="K207" s="39">
        <v>0.13</v>
      </c>
      <c r="L207" s="39">
        <v>39.14</v>
      </c>
      <c r="M207" s="39">
        <v>0.24999983589999999</v>
      </c>
      <c r="N207" s="39">
        <v>3.07</v>
      </c>
      <c r="O207" s="39">
        <v>0.45</v>
      </c>
      <c r="P207" s="40">
        <v>0.05</v>
      </c>
      <c r="Q207" s="40">
        <v>0.01</v>
      </c>
      <c r="S207" s="39">
        <v>99.809998757650007</v>
      </c>
      <c r="T207" s="39">
        <v>89.551032878753105</v>
      </c>
      <c r="AC207">
        <v>23</v>
      </c>
      <c r="AD207">
        <v>113</v>
      </c>
      <c r="AE207">
        <v>2600.15</v>
      </c>
      <c r="AG207">
        <v>1964.45</v>
      </c>
      <c r="AP207">
        <v>34</v>
      </c>
      <c r="AQ207">
        <v>7</v>
      </c>
      <c r="AR207">
        <v>21</v>
      </c>
      <c r="BF207">
        <v>9</v>
      </c>
    </row>
    <row r="208" spans="1:58">
      <c r="B208" s="38" t="s">
        <v>2316</v>
      </c>
      <c r="C208" s="38" t="s">
        <v>2334</v>
      </c>
      <c r="D208" s="39">
        <v>44.53</v>
      </c>
      <c r="E208" s="39">
        <v>0.14000000000000001</v>
      </c>
      <c r="F208" s="39">
        <v>2.91</v>
      </c>
      <c r="G208" s="39">
        <v>0.41999880825000002</v>
      </c>
      <c r="I208" s="39">
        <v>8.42</v>
      </c>
      <c r="J208" s="39">
        <v>8.42</v>
      </c>
      <c r="K208" s="39">
        <v>0.14000000000000001</v>
      </c>
      <c r="L208" s="39">
        <v>40.130000000000003</v>
      </c>
      <c r="M208" s="39">
        <v>0.24999983589999999</v>
      </c>
      <c r="N208" s="39">
        <v>2.35</v>
      </c>
      <c r="O208" s="39">
        <v>0.28999999999999998</v>
      </c>
      <c r="P208" s="40">
        <v>0.03</v>
      </c>
      <c r="Q208" s="40">
        <v>0.02</v>
      </c>
      <c r="S208" s="39">
        <v>99.629998644150007</v>
      </c>
      <c r="T208" s="39">
        <v>89.468021911167597</v>
      </c>
      <c r="AC208">
        <v>17</v>
      </c>
      <c r="AD208">
        <v>75</v>
      </c>
      <c r="AE208">
        <v>2873.85</v>
      </c>
      <c r="AG208">
        <v>1964.45</v>
      </c>
      <c r="AP208">
        <v>25</v>
      </c>
      <c r="AQ208">
        <v>5</v>
      </c>
      <c r="AR208">
        <v>12</v>
      </c>
      <c r="BF208">
        <v>7</v>
      </c>
    </row>
    <row r="210" spans="1:70">
      <c r="A210" s="38" t="s">
        <v>2335</v>
      </c>
      <c r="B210" s="38" t="s">
        <v>2336</v>
      </c>
      <c r="C210" s="38" t="s">
        <v>2337</v>
      </c>
      <c r="D210" s="39">
        <v>42.3</v>
      </c>
      <c r="E210" s="39">
        <v>0.15</v>
      </c>
      <c r="F210" s="39">
        <v>3.69</v>
      </c>
      <c r="G210" s="39">
        <v>0.35513234999999999</v>
      </c>
      <c r="I210" s="39">
        <v>7.88</v>
      </c>
      <c r="J210" s="39">
        <v>7.88</v>
      </c>
      <c r="K210" s="39">
        <v>0.13</v>
      </c>
      <c r="L210" s="39">
        <v>36.799999999999997</v>
      </c>
      <c r="M210" s="39">
        <v>0.24816089999999999</v>
      </c>
      <c r="N210" s="39">
        <v>3.15</v>
      </c>
      <c r="O210" s="39">
        <v>0.24</v>
      </c>
      <c r="P210" s="40">
        <v>0.01</v>
      </c>
      <c r="Q210" s="40">
        <v>0.01</v>
      </c>
      <c r="S210" s="39">
        <v>94.963293250000007</v>
      </c>
      <c r="T210" s="39">
        <v>89.2747765212563</v>
      </c>
      <c r="AE210">
        <v>2430</v>
      </c>
      <c r="AG210">
        <v>1950</v>
      </c>
      <c r="AH210">
        <v>21</v>
      </c>
    </row>
    <row r="211" spans="1:70">
      <c r="B211" s="38" t="s">
        <v>2336</v>
      </c>
      <c r="C211" s="38" t="s">
        <v>883</v>
      </c>
      <c r="D211" s="39">
        <v>43.8</v>
      </c>
      <c r="E211" s="39">
        <v>0.12</v>
      </c>
      <c r="F211" s="39">
        <v>3.57</v>
      </c>
      <c r="G211" s="39">
        <v>0.38143844999999998</v>
      </c>
      <c r="I211" s="39">
        <v>7.99</v>
      </c>
      <c r="J211" s="39">
        <v>7.99</v>
      </c>
      <c r="K211" s="39">
        <v>0.13</v>
      </c>
      <c r="L211" s="39">
        <v>36.700000000000003</v>
      </c>
      <c r="M211" s="39">
        <v>0.24943351999999999</v>
      </c>
      <c r="N211" s="39">
        <v>3.3</v>
      </c>
      <c r="O211" s="39">
        <v>0.3</v>
      </c>
      <c r="P211" s="40">
        <v>0.01</v>
      </c>
      <c r="Q211" s="40">
        <v>0.01</v>
      </c>
      <c r="S211" s="39">
        <v>96.560871969999994</v>
      </c>
      <c r="T211" s="39">
        <v>89.114949235301097</v>
      </c>
      <c r="AE211">
        <v>2610</v>
      </c>
      <c r="AG211">
        <v>1960</v>
      </c>
      <c r="AH211">
        <v>22</v>
      </c>
      <c r="BG211">
        <v>3.3999999999999998E-3</v>
      </c>
      <c r="BH211">
        <v>8.43E-2</v>
      </c>
      <c r="BJ211">
        <v>0.33700000000000002</v>
      </c>
      <c r="BK211">
        <v>0.19700000000000001</v>
      </c>
      <c r="BL211">
        <v>8.6999999999999994E-2</v>
      </c>
      <c r="BM211">
        <v>0.35299999999999998</v>
      </c>
      <c r="BO211">
        <v>0.496</v>
      </c>
      <c r="BQ211">
        <v>0.34200000000000003</v>
      </c>
      <c r="BR211">
        <v>0.34</v>
      </c>
    </row>
    <row r="212" spans="1:70">
      <c r="B212" s="38" t="s">
        <v>2336</v>
      </c>
      <c r="C212" s="38" t="s">
        <v>2338</v>
      </c>
      <c r="D212" s="39">
        <v>41.6</v>
      </c>
      <c r="E212" s="39">
        <v>0.1</v>
      </c>
      <c r="F212" s="39">
        <v>3.08</v>
      </c>
      <c r="G212" s="39">
        <v>0.35659380000000002</v>
      </c>
      <c r="I212" s="39">
        <v>7.39</v>
      </c>
      <c r="J212" s="39">
        <v>7.39</v>
      </c>
      <c r="K212" s="39">
        <v>0.12</v>
      </c>
      <c r="L212" s="39">
        <v>36.5</v>
      </c>
      <c r="M212" s="39">
        <v>0.24943351999999999</v>
      </c>
      <c r="N212" s="39">
        <v>2.71</v>
      </c>
      <c r="O212" s="39">
        <v>0.2</v>
      </c>
      <c r="Q212" s="40">
        <v>0.01</v>
      </c>
      <c r="S212" s="39">
        <v>92.316027320000003</v>
      </c>
      <c r="T212" s="39">
        <v>89.799432253326799</v>
      </c>
      <c r="AE212">
        <v>2440</v>
      </c>
      <c r="AG212">
        <v>1960</v>
      </c>
      <c r="AH212">
        <v>14</v>
      </c>
    </row>
    <row r="213" spans="1:70">
      <c r="B213" s="38" t="s">
        <v>2336</v>
      </c>
      <c r="C213" s="38" t="s">
        <v>2339</v>
      </c>
      <c r="D213" s="39">
        <v>41.7</v>
      </c>
      <c r="E213" s="39">
        <v>0.1</v>
      </c>
      <c r="F213" s="39">
        <v>3.17</v>
      </c>
      <c r="G213" s="39">
        <v>0.34928654999999997</v>
      </c>
      <c r="I213" s="39">
        <v>7.38</v>
      </c>
      <c r="J213" s="39">
        <v>7.38</v>
      </c>
      <c r="K213" s="39">
        <v>0.13</v>
      </c>
      <c r="L213" s="39">
        <v>36.4</v>
      </c>
      <c r="M213" s="39">
        <v>0.23797994</v>
      </c>
      <c r="N213" s="39">
        <v>2.81</v>
      </c>
      <c r="O213" s="39">
        <v>0.19</v>
      </c>
      <c r="S213" s="39">
        <v>92.46726649</v>
      </c>
      <c r="T213" s="39">
        <v>89.786698333050595</v>
      </c>
      <c r="AE213">
        <v>2390</v>
      </c>
      <c r="AG213">
        <v>1870</v>
      </c>
      <c r="AH213">
        <v>17</v>
      </c>
    </row>
    <row r="214" spans="1:70">
      <c r="B214" s="38" t="s">
        <v>2336</v>
      </c>
      <c r="C214" s="38" t="s">
        <v>2340</v>
      </c>
      <c r="D214" s="39">
        <v>41.3</v>
      </c>
      <c r="E214" s="39">
        <v>7.0000000000000007E-2</v>
      </c>
      <c r="F214" s="39">
        <v>2.35</v>
      </c>
      <c r="G214" s="39">
        <v>0.34344075000000002</v>
      </c>
      <c r="I214" s="39">
        <v>7.39</v>
      </c>
      <c r="J214" s="39">
        <v>7.39</v>
      </c>
      <c r="K214" s="39">
        <v>0.12</v>
      </c>
      <c r="L214" s="39">
        <v>39.299999999999997</v>
      </c>
      <c r="M214" s="39">
        <v>0.26470495999999999</v>
      </c>
      <c r="N214" s="39">
        <v>2.11</v>
      </c>
      <c r="O214" s="39">
        <v>0.12</v>
      </c>
      <c r="P214" s="40">
        <v>0.01</v>
      </c>
      <c r="Q214" s="40">
        <v>0.01</v>
      </c>
      <c r="S214" s="39">
        <v>93.388145709999904</v>
      </c>
      <c r="T214" s="39">
        <v>90.456834541595299</v>
      </c>
      <c r="AE214">
        <v>2350</v>
      </c>
      <c r="AG214">
        <v>2080</v>
      </c>
      <c r="AH214">
        <v>7</v>
      </c>
      <c r="BG214">
        <v>5.0000000000000001E-3</v>
      </c>
      <c r="BH214">
        <v>3.6400000000000002E-2</v>
      </c>
      <c r="BJ214">
        <v>0.108</v>
      </c>
      <c r="BK214">
        <v>7.1999999999999995E-2</v>
      </c>
      <c r="BL214">
        <v>3.3000000000000002E-2</v>
      </c>
      <c r="BM214">
        <v>0.14399999999999999</v>
      </c>
      <c r="BO214">
        <v>0.221</v>
      </c>
      <c r="BQ214">
        <v>0.16200000000000001</v>
      </c>
      <c r="BR214">
        <v>0.17199999999999999</v>
      </c>
    </row>
    <row r="215" spans="1:70">
      <c r="B215" s="38" t="s">
        <v>2336</v>
      </c>
      <c r="C215" s="38" t="s">
        <v>2341</v>
      </c>
      <c r="D215" s="39">
        <v>42.8</v>
      </c>
      <c r="E215" s="39">
        <v>7.0000000000000007E-2</v>
      </c>
      <c r="F215" s="39">
        <v>2.68</v>
      </c>
      <c r="G215" s="39">
        <v>0.37120829999999999</v>
      </c>
      <c r="I215" s="39">
        <v>7.64</v>
      </c>
      <c r="J215" s="39">
        <v>7.64</v>
      </c>
      <c r="K215" s="39">
        <v>0.13</v>
      </c>
      <c r="L215" s="39">
        <v>38.5</v>
      </c>
      <c r="M215" s="39">
        <v>0.26088709999999998</v>
      </c>
      <c r="N215" s="39">
        <v>2.5299999999999998</v>
      </c>
      <c r="O215" s="39">
        <v>0.2</v>
      </c>
      <c r="P215" s="40">
        <v>0.01</v>
      </c>
      <c r="Q215" s="40">
        <v>0.01</v>
      </c>
      <c r="S215" s="39">
        <v>95.202095400000005</v>
      </c>
      <c r="T215" s="39">
        <v>89.981866674996297</v>
      </c>
      <c r="AE215">
        <v>2540</v>
      </c>
      <c r="AG215">
        <v>2050</v>
      </c>
      <c r="AH215">
        <v>13</v>
      </c>
    </row>
    <row r="216" spans="1:70">
      <c r="B216" s="38" t="s">
        <v>2336</v>
      </c>
      <c r="C216" s="38" t="s">
        <v>2342</v>
      </c>
      <c r="D216" s="39">
        <v>42.2</v>
      </c>
      <c r="E216" s="39">
        <v>0.1</v>
      </c>
      <c r="F216" s="39">
        <v>3.23</v>
      </c>
      <c r="G216" s="39">
        <v>0.38143844999999998</v>
      </c>
      <c r="I216" s="39">
        <v>7.5</v>
      </c>
      <c r="J216" s="39">
        <v>7.5</v>
      </c>
      <c r="K216" s="39">
        <v>0.13</v>
      </c>
      <c r="L216" s="39">
        <v>37</v>
      </c>
      <c r="M216" s="39">
        <v>0.23925256</v>
      </c>
      <c r="N216" s="39">
        <v>2.89</v>
      </c>
      <c r="O216" s="39">
        <v>0.19</v>
      </c>
      <c r="P216" s="40">
        <v>0.01</v>
      </c>
      <c r="Q216" s="40">
        <v>0.01</v>
      </c>
      <c r="S216" s="39">
        <v>93.880691010000007</v>
      </c>
      <c r="T216" s="39">
        <v>89.788713360991295</v>
      </c>
      <c r="AE216">
        <v>2610</v>
      </c>
      <c r="AG216">
        <v>1880</v>
      </c>
      <c r="AH216">
        <v>15</v>
      </c>
    </row>
    <row r="217" spans="1:70">
      <c r="B217" s="38" t="s">
        <v>2336</v>
      </c>
      <c r="C217" s="38" t="s">
        <v>2343</v>
      </c>
      <c r="D217" s="39">
        <v>43.6</v>
      </c>
      <c r="E217" s="39">
        <v>0.16</v>
      </c>
      <c r="F217" s="39">
        <v>4.62</v>
      </c>
      <c r="G217" s="39">
        <v>0.53196779999999999</v>
      </c>
      <c r="I217" s="39">
        <v>7.35</v>
      </c>
      <c r="J217" s="39">
        <v>7.35</v>
      </c>
      <c r="K217" s="39">
        <v>0.13</v>
      </c>
      <c r="L217" s="39">
        <v>33.799999999999997</v>
      </c>
      <c r="M217" s="39">
        <v>0.21761802</v>
      </c>
      <c r="N217" s="39">
        <v>4.83</v>
      </c>
      <c r="O217" s="39">
        <v>0.4</v>
      </c>
      <c r="S217" s="39">
        <v>95.639585819999994</v>
      </c>
      <c r="T217" s="39">
        <v>89.126336837785104</v>
      </c>
      <c r="AE217">
        <v>3640</v>
      </c>
      <c r="AG217">
        <v>1710</v>
      </c>
      <c r="AH217">
        <v>25</v>
      </c>
      <c r="BG217">
        <v>0.01</v>
      </c>
      <c r="BH217">
        <v>0.11700000000000001</v>
      </c>
      <c r="BJ217">
        <v>0.46</v>
      </c>
      <c r="BK217">
        <v>0.27900000000000003</v>
      </c>
      <c r="BL217">
        <v>0.123</v>
      </c>
      <c r="BM217">
        <v>0.501</v>
      </c>
      <c r="BO217">
        <v>0.69299999999999995</v>
      </c>
      <c r="BQ217">
        <v>0.46200000000000002</v>
      </c>
      <c r="BR217">
        <v>0.435</v>
      </c>
    </row>
    <row r="218" spans="1:70">
      <c r="B218" s="38" t="s">
        <v>2336</v>
      </c>
      <c r="C218" s="38" t="s">
        <v>2344</v>
      </c>
      <c r="D218" s="39">
        <v>43</v>
      </c>
      <c r="E218" s="39">
        <v>0.11</v>
      </c>
      <c r="F218" s="39">
        <v>3.71</v>
      </c>
      <c r="G218" s="39">
        <v>0.39020715</v>
      </c>
      <c r="I218" s="39">
        <v>7.8</v>
      </c>
      <c r="J218" s="39">
        <v>7.8</v>
      </c>
      <c r="K218" s="39">
        <v>0.13</v>
      </c>
      <c r="L218" s="39">
        <v>35.9</v>
      </c>
      <c r="M218" s="39">
        <v>0.23925256</v>
      </c>
      <c r="N218" s="39">
        <v>3.59</v>
      </c>
      <c r="O218" s="39">
        <v>0.25</v>
      </c>
      <c r="S218" s="39">
        <v>95.119459710000001</v>
      </c>
      <c r="T218" s="39">
        <v>89.134601458605601</v>
      </c>
      <c r="AE218">
        <v>2670</v>
      </c>
      <c r="AG218">
        <v>1880</v>
      </c>
      <c r="AH218">
        <v>21</v>
      </c>
    </row>
    <row r="219" spans="1:70">
      <c r="B219" s="38" t="s">
        <v>2336</v>
      </c>
      <c r="C219" s="38" t="s">
        <v>2345</v>
      </c>
      <c r="D219" s="39">
        <v>43.8</v>
      </c>
      <c r="E219" s="39">
        <v>0.16</v>
      </c>
      <c r="F219" s="39">
        <v>4.16</v>
      </c>
      <c r="G219" s="39">
        <v>0.39605295000000001</v>
      </c>
      <c r="I219" s="39">
        <v>7.88</v>
      </c>
      <c r="J219" s="39">
        <v>7.88</v>
      </c>
      <c r="K219" s="39">
        <v>0.13</v>
      </c>
      <c r="L219" s="39">
        <v>36.1</v>
      </c>
      <c r="M219" s="39">
        <v>0.2354347</v>
      </c>
      <c r="N219" s="39">
        <v>3.47</v>
      </c>
      <c r="O219" s="39">
        <v>0.28000000000000003</v>
      </c>
      <c r="Q219" s="40">
        <v>0.01</v>
      </c>
      <c r="S219" s="39">
        <v>96.621487650000006</v>
      </c>
      <c r="T219" s="39">
        <v>89.0894985856999</v>
      </c>
      <c r="AE219">
        <v>2710</v>
      </c>
      <c r="AG219">
        <v>1850</v>
      </c>
      <c r="AH219">
        <v>21</v>
      </c>
    </row>
    <row r="220" spans="1:70">
      <c r="B220" s="38" t="s">
        <v>2336</v>
      </c>
      <c r="C220" s="38" t="s">
        <v>2346</v>
      </c>
      <c r="D220" s="39">
        <v>44</v>
      </c>
      <c r="E220" s="39">
        <v>0.17</v>
      </c>
      <c r="F220" s="39">
        <v>4.1100000000000003</v>
      </c>
      <c r="G220" s="39">
        <v>0.39020715</v>
      </c>
      <c r="I220" s="39">
        <v>7.79</v>
      </c>
      <c r="J220" s="39">
        <v>7.79</v>
      </c>
      <c r="K220" s="39">
        <v>0.13</v>
      </c>
      <c r="L220" s="39">
        <v>35.9</v>
      </c>
      <c r="M220" s="39">
        <v>0.23925256</v>
      </c>
      <c r="N220" s="39">
        <v>3.58</v>
      </c>
      <c r="O220" s="39">
        <v>0.31</v>
      </c>
      <c r="Q220" s="40">
        <v>0.01</v>
      </c>
      <c r="S220" s="39">
        <v>96.629459710000006</v>
      </c>
      <c r="T220" s="39">
        <v>89.147019636773905</v>
      </c>
      <c r="AE220">
        <v>2670</v>
      </c>
      <c r="AG220">
        <v>1880</v>
      </c>
      <c r="AH220">
        <v>22</v>
      </c>
    </row>
    <row r="221" spans="1:70">
      <c r="B221" s="38" t="s">
        <v>2336</v>
      </c>
      <c r="C221" s="38" t="s">
        <v>2347</v>
      </c>
      <c r="D221" s="39">
        <v>42</v>
      </c>
      <c r="E221" s="39">
        <v>0.1</v>
      </c>
      <c r="F221" s="39">
        <v>2.96</v>
      </c>
      <c r="G221" s="39">
        <v>0.35367090000000001</v>
      </c>
      <c r="I221" s="39">
        <v>7.63</v>
      </c>
      <c r="J221" s="39">
        <v>7.63</v>
      </c>
      <c r="K221" s="39">
        <v>0.12</v>
      </c>
      <c r="L221" s="39">
        <v>36.4</v>
      </c>
      <c r="M221" s="39">
        <v>0.23797994</v>
      </c>
      <c r="N221" s="39">
        <v>2.89</v>
      </c>
      <c r="O221" s="39">
        <v>0.19</v>
      </c>
      <c r="S221" s="39">
        <v>92.881650839999907</v>
      </c>
      <c r="T221" s="39">
        <v>89.477126218429802</v>
      </c>
      <c r="AE221">
        <v>2420</v>
      </c>
      <c r="AG221">
        <v>1870</v>
      </c>
      <c r="AH221">
        <v>14</v>
      </c>
    </row>
    <row r="222" spans="1:70">
      <c r="B222" s="38" t="s">
        <v>2336</v>
      </c>
      <c r="C222" s="38" t="s">
        <v>2348</v>
      </c>
      <c r="D222" s="39">
        <v>41.8</v>
      </c>
      <c r="E222" s="39">
        <v>0.08</v>
      </c>
      <c r="F222" s="39">
        <v>2.82</v>
      </c>
      <c r="G222" s="39">
        <v>0.37120829999999999</v>
      </c>
      <c r="I222" s="39">
        <v>7.73</v>
      </c>
      <c r="J222" s="39">
        <v>7.73</v>
      </c>
      <c r="K222" s="39">
        <v>0.13</v>
      </c>
      <c r="L222" s="39">
        <v>37.6</v>
      </c>
      <c r="M222" s="39">
        <v>0.25325138000000003</v>
      </c>
      <c r="N222" s="39">
        <v>2.2599999999999998</v>
      </c>
      <c r="O222" s="39">
        <v>0.14000000000000001</v>
      </c>
      <c r="Q222" s="40">
        <v>0.01</v>
      </c>
      <c r="S222" s="39">
        <v>93.194459679999994</v>
      </c>
      <c r="T222" s="39">
        <v>89.658526448157801</v>
      </c>
      <c r="AE222">
        <v>2540</v>
      </c>
      <c r="AG222">
        <v>1990</v>
      </c>
      <c r="AH222">
        <v>15</v>
      </c>
    </row>
    <row r="223" spans="1:70">
      <c r="B223" s="38" t="s">
        <v>2336</v>
      </c>
      <c r="C223" s="38" t="s">
        <v>2349</v>
      </c>
      <c r="D223" s="39">
        <v>42.5</v>
      </c>
      <c r="E223" s="39">
        <v>0.15</v>
      </c>
      <c r="F223" s="39">
        <v>3.9</v>
      </c>
      <c r="G223" s="39">
        <v>0.35951670000000002</v>
      </c>
      <c r="I223" s="39">
        <v>7.61</v>
      </c>
      <c r="J223" s="39">
        <v>7.61</v>
      </c>
      <c r="K223" s="39">
        <v>0.13</v>
      </c>
      <c r="L223" s="39">
        <v>34.799999999999997</v>
      </c>
      <c r="M223" s="39">
        <v>0.23161683999999999</v>
      </c>
      <c r="N223" s="39">
        <v>3.52</v>
      </c>
      <c r="O223" s="39">
        <v>0.27</v>
      </c>
      <c r="Q223" s="40">
        <v>0.01</v>
      </c>
      <c r="S223" s="39">
        <v>93.481133540000002</v>
      </c>
      <c r="T223" s="39">
        <v>89.071885466156004</v>
      </c>
      <c r="AE223">
        <v>2460</v>
      </c>
      <c r="AG223">
        <v>1820</v>
      </c>
      <c r="AH223">
        <v>24</v>
      </c>
    </row>
    <row r="224" spans="1:70">
      <c r="B224" s="38" t="s">
        <v>2336</v>
      </c>
      <c r="C224" s="38" t="s">
        <v>2350</v>
      </c>
      <c r="D224" s="39">
        <v>41</v>
      </c>
      <c r="E224" s="39">
        <v>0.05</v>
      </c>
      <c r="F224" s="39">
        <v>1.86</v>
      </c>
      <c r="G224" s="39">
        <v>0.33905639999999998</v>
      </c>
      <c r="I224" s="39">
        <v>7.28</v>
      </c>
      <c r="J224" s="39">
        <v>7.28</v>
      </c>
      <c r="K224" s="39">
        <v>0.12</v>
      </c>
      <c r="L224" s="39">
        <v>39</v>
      </c>
      <c r="M224" s="39">
        <v>0.26597757999999999</v>
      </c>
      <c r="N224" s="39">
        <v>1.39</v>
      </c>
      <c r="O224" s="39">
        <v>0.18</v>
      </c>
      <c r="Q224" s="40">
        <v>0.01</v>
      </c>
      <c r="S224" s="39">
        <v>91.495033980000002</v>
      </c>
      <c r="T224" s="39">
        <v>90.519957321324995</v>
      </c>
      <c r="AE224">
        <v>2320</v>
      </c>
      <c r="AG224">
        <v>2090</v>
      </c>
      <c r="AH224">
        <v>3</v>
      </c>
    </row>
    <row r="225" spans="2:70">
      <c r="B225" s="38" t="s">
        <v>2336</v>
      </c>
      <c r="C225" s="38" t="s">
        <v>2351</v>
      </c>
      <c r="D225" s="39">
        <v>41</v>
      </c>
      <c r="E225" s="39">
        <v>7.0000000000000007E-2</v>
      </c>
      <c r="F225" s="39">
        <v>2.63</v>
      </c>
      <c r="G225" s="39">
        <v>0.20021865</v>
      </c>
      <c r="I225" s="39">
        <v>7.79</v>
      </c>
      <c r="J225" s="39">
        <v>7.79</v>
      </c>
      <c r="K225" s="39">
        <v>0.13</v>
      </c>
      <c r="L225" s="39">
        <v>38.1</v>
      </c>
      <c r="M225" s="39">
        <v>0.25961447999999998</v>
      </c>
      <c r="N225" s="39">
        <v>3.35</v>
      </c>
      <c r="O225" s="39">
        <v>0.15</v>
      </c>
      <c r="S225" s="39">
        <v>93.679833130000006</v>
      </c>
      <c r="T225" s="39">
        <v>89.709210465931903</v>
      </c>
      <c r="AE225">
        <v>1370</v>
      </c>
      <c r="AG225">
        <v>2040</v>
      </c>
      <c r="AH225">
        <v>8</v>
      </c>
      <c r="BG225">
        <v>2.2000000000000001E-3</v>
      </c>
      <c r="BH225">
        <v>0.02</v>
      </c>
      <c r="BJ225">
        <v>0.14399999999999999</v>
      </c>
      <c r="BK225">
        <v>0.11700000000000001</v>
      </c>
      <c r="BL225">
        <v>5.2999999999999999E-2</v>
      </c>
      <c r="BM225">
        <v>0.223</v>
      </c>
      <c r="BO225">
        <v>0.29499999999999998</v>
      </c>
      <c r="BQ225">
        <v>0.187</v>
      </c>
      <c r="BR225">
        <v>0.18</v>
      </c>
    </row>
    <row r="226" spans="2:70">
      <c r="B226" s="38" t="s">
        <v>2336</v>
      </c>
      <c r="C226" s="38" t="s">
        <v>2352</v>
      </c>
      <c r="D226" s="39">
        <v>42.1</v>
      </c>
      <c r="E226" s="39">
        <v>0.09</v>
      </c>
      <c r="F226" s="39">
        <v>3.05</v>
      </c>
      <c r="G226" s="39">
        <v>0.38582280000000002</v>
      </c>
      <c r="I226" s="39">
        <v>7.51</v>
      </c>
      <c r="J226" s="39">
        <v>7.51</v>
      </c>
      <c r="K226" s="39">
        <v>0.13</v>
      </c>
      <c r="L226" s="39">
        <v>36</v>
      </c>
      <c r="M226" s="39">
        <v>0.24052518000000001</v>
      </c>
      <c r="N226" s="39">
        <v>2.85</v>
      </c>
      <c r="O226" s="39">
        <v>0.11</v>
      </c>
      <c r="S226" s="39">
        <v>92.466347979999995</v>
      </c>
      <c r="T226" s="39">
        <v>89.522259222934196</v>
      </c>
      <c r="AE226">
        <v>2640</v>
      </c>
      <c r="AG226">
        <v>1890</v>
      </c>
      <c r="AH226">
        <v>15</v>
      </c>
    </row>
    <row r="227" spans="2:70">
      <c r="B227" s="38" t="s">
        <v>2336</v>
      </c>
      <c r="C227" s="38" t="s">
        <v>2353</v>
      </c>
      <c r="D227" s="39">
        <v>43.4</v>
      </c>
      <c r="E227" s="39">
        <v>0.06</v>
      </c>
      <c r="F227" s="39">
        <v>2.5099999999999998</v>
      </c>
      <c r="G227" s="39">
        <v>0.39166859999999998</v>
      </c>
      <c r="I227" s="39">
        <v>8.73</v>
      </c>
      <c r="J227" s="39">
        <v>8.73</v>
      </c>
      <c r="K227" s="39">
        <v>0.14000000000000001</v>
      </c>
      <c r="L227" s="39">
        <v>38.200000000000003</v>
      </c>
      <c r="M227" s="39">
        <v>0.25706923999999998</v>
      </c>
      <c r="N227" s="39">
        <v>2.74</v>
      </c>
      <c r="O227" s="39">
        <v>0.06</v>
      </c>
      <c r="P227" s="40">
        <v>0.01</v>
      </c>
      <c r="S227" s="39">
        <v>96.498737840000004</v>
      </c>
      <c r="T227" s="39">
        <v>88.635327750365406</v>
      </c>
      <c r="AE227">
        <v>2680</v>
      </c>
      <c r="AG227">
        <v>2020</v>
      </c>
      <c r="AH227">
        <v>23</v>
      </c>
    </row>
    <row r="228" spans="2:70">
      <c r="B228" s="38" t="s">
        <v>2336</v>
      </c>
      <c r="C228" s="38" t="s">
        <v>2354</v>
      </c>
      <c r="D228" s="39">
        <v>42.9</v>
      </c>
      <c r="E228" s="39">
        <v>0.05</v>
      </c>
      <c r="F228" s="39">
        <v>2.11</v>
      </c>
      <c r="G228" s="39">
        <v>0.40482164999999998</v>
      </c>
      <c r="I228" s="39">
        <v>8.35</v>
      </c>
      <c r="J228" s="39">
        <v>8.35</v>
      </c>
      <c r="K228" s="39">
        <v>0.13</v>
      </c>
      <c r="L228" s="39">
        <v>40.1</v>
      </c>
      <c r="M228" s="39">
        <v>0.2736133</v>
      </c>
      <c r="N228" s="39">
        <v>2.11</v>
      </c>
      <c r="O228" s="39">
        <v>7.0000000000000007E-2</v>
      </c>
      <c r="P228" s="40">
        <v>0.01</v>
      </c>
      <c r="S228" s="39">
        <v>96.508434949999995</v>
      </c>
      <c r="T228" s="39">
        <v>89.539424437530897</v>
      </c>
      <c r="AE228">
        <v>2770</v>
      </c>
      <c r="AG228">
        <v>2150</v>
      </c>
      <c r="AH228">
        <v>19</v>
      </c>
    </row>
    <row r="229" spans="2:70">
      <c r="B229" s="38" t="s">
        <v>2336</v>
      </c>
      <c r="C229" s="38" t="s">
        <v>2355</v>
      </c>
      <c r="D229" s="39">
        <v>43</v>
      </c>
      <c r="E229" s="39">
        <v>0.04</v>
      </c>
      <c r="F229" s="39">
        <v>1.63</v>
      </c>
      <c r="G229" s="39">
        <v>0.42528195000000002</v>
      </c>
      <c r="I229" s="39">
        <v>8.6999999999999993</v>
      </c>
      <c r="J229" s="39">
        <v>8.6999999999999993</v>
      </c>
      <c r="K229" s="39">
        <v>0.13</v>
      </c>
      <c r="L229" s="39">
        <v>42.2</v>
      </c>
      <c r="M229" s="39">
        <v>0.29270259999999998</v>
      </c>
      <c r="N229" s="39">
        <v>1.66</v>
      </c>
      <c r="O229" s="39">
        <v>0.04</v>
      </c>
      <c r="P229" s="40">
        <v>0.01</v>
      </c>
      <c r="S229" s="39">
        <v>98.127984549999994</v>
      </c>
      <c r="T229" s="39">
        <v>89.632554624174503</v>
      </c>
      <c r="AE229">
        <v>2910</v>
      </c>
      <c r="AG229">
        <v>2300</v>
      </c>
      <c r="AH229">
        <v>15</v>
      </c>
    </row>
    <row r="230" spans="2:70">
      <c r="B230" s="38" t="s">
        <v>2336</v>
      </c>
      <c r="C230" s="38" t="s">
        <v>2356</v>
      </c>
      <c r="D230" s="39">
        <v>42.3</v>
      </c>
      <c r="E230" s="39">
        <v>0.03</v>
      </c>
      <c r="F230" s="39">
        <v>1.61</v>
      </c>
      <c r="G230" s="39">
        <v>0.43405064999999998</v>
      </c>
      <c r="I230" s="39">
        <v>8.2200000000000006</v>
      </c>
      <c r="J230" s="39">
        <v>8.2200000000000006</v>
      </c>
      <c r="K230" s="39">
        <v>0.13</v>
      </c>
      <c r="L230" s="39">
        <v>41.4</v>
      </c>
      <c r="M230" s="39">
        <v>0.28379426000000002</v>
      </c>
      <c r="N230" s="39">
        <v>1.61</v>
      </c>
      <c r="O230" s="39">
        <v>7.0000000000000007E-2</v>
      </c>
      <c r="P230" s="40">
        <v>0.01</v>
      </c>
      <c r="S230" s="39">
        <v>96.097844910000006</v>
      </c>
      <c r="T230" s="39">
        <v>89.976907911218902</v>
      </c>
      <c r="AE230">
        <v>2970</v>
      </c>
      <c r="AG230">
        <v>2230</v>
      </c>
      <c r="AH230">
        <v>8</v>
      </c>
    </row>
    <row r="231" spans="2:70">
      <c r="B231" s="38" t="s">
        <v>2336</v>
      </c>
      <c r="C231" s="38" t="s">
        <v>2357</v>
      </c>
      <c r="D231" s="39">
        <v>43.2</v>
      </c>
      <c r="E231" s="39">
        <v>0.14000000000000001</v>
      </c>
      <c r="F231" s="39">
        <v>3.49</v>
      </c>
      <c r="I231" s="39">
        <v>7.85</v>
      </c>
      <c r="J231" s="39">
        <v>7.85</v>
      </c>
      <c r="K231" s="39">
        <v>0.13</v>
      </c>
      <c r="L231" s="39">
        <v>37.299999999999997</v>
      </c>
      <c r="N231" s="39">
        <v>3.21</v>
      </c>
      <c r="O231" s="39">
        <v>0.26</v>
      </c>
      <c r="P231" s="40">
        <v>0.01</v>
      </c>
      <c r="S231" s="39">
        <v>95.59</v>
      </c>
      <c r="T231" s="39">
        <v>89.439393726962095</v>
      </c>
    </row>
    <row r="232" spans="2:70">
      <c r="B232" s="38" t="s">
        <v>2336</v>
      </c>
      <c r="C232" s="38" t="s">
        <v>2358</v>
      </c>
      <c r="D232" s="39">
        <v>44.7</v>
      </c>
      <c r="E232" s="39">
        <v>0.1</v>
      </c>
      <c r="F232" s="39">
        <v>4.28</v>
      </c>
      <c r="G232" s="39">
        <v>0.32298044999999997</v>
      </c>
      <c r="I232" s="39">
        <v>7.6</v>
      </c>
      <c r="J232" s="39">
        <v>7.6</v>
      </c>
      <c r="K232" s="39">
        <v>0.15</v>
      </c>
      <c r="L232" s="39">
        <v>33.299999999999997</v>
      </c>
      <c r="M232" s="39">
        <v>0.21634539999999999</v>
      </c>
      <c r="N232" s="39">
        <v>4.47</v>
      </c>
      <c r="O232" s="39">
        <v>0.11</v>
      </c>
      <c r="Q232" s="40">
        <v>0.01</v>
      </c>
      <c r="S232" s="39">
        <v>95.259325849999996</v>
      </c>
      <c r="T232" s="39">
        <v>88.648808714192597</v>
      </c>
      <c r="AE232">
        <v>2210</v>
      </c>
      <c r="AG232">
        <v>1700</v>
      </c>
      <c r="AH232">
        <v>2</v>
      </c>
      <c r="BG232">
        <v>1.1000000000000001E-3</v>
      </c>
      <c r="BH232">
        <v>1.03E-2</v>
      </c>
      <c r="BJ232">
        <v>0.11</v>
      </c>
      <c r="BK232">
        <v>0.159</v>
      </c>
      <c r="BL232">
        <v>0.08</v>
      </c>
      <c r="BM232">
        <v>0.44700000000000001</v>
      </c>
      <c r="BO232">
        <v>0.82799999999999996</v>
      </c>
      <c r="BQ232">
        <v>0.63600000000000001</v>
      </c>
      <c r="BR232">
        <v>0.65100000000000002</v>
      </c>
    </row>
    <row r="233" spans="2:70">
      <c r="B233" s="38" t="s">
        <v>2336</v>
      </c>
      <c r="C233" s="38" t="s">
        <v>2359</v>
      </c>
      <c r="D233" s="39">
        <v>42.8</v>
      </c>
      <c r="E233" s="39">
        <v>0.09</v>
      </c>
      <c r="F233" s="39">
        <v>3.09</v>
      </c>
      <c r="G233" s="39">
        <v>0.4852014</v>
      </c>
      <c r="I233" s="39">
        <v>7.35</v>
      </c>
      <c r="J233" s="39">
        <v>7.35</v>
      </c>
      <c r="K233" s="39">
        <v>0.12</v>
      </c>
      <c r="L233" s="39">
        <v>36.700000000000003</v>
      </c>
      <c r="M233" s="39">
        <v>0.24816089999999999</v>
      </c>
      <c r="N233" s="39">
        <v>3.06</v>
      </c>
      <c r="O233" s="39">
        <v>0.32</v>
      </c>
      <c r="P233" s="40">
        <v>0.01</v>
      </c>
      <c r="Q233" s="40">
        <v>0.01</v>
      </c>
      <c r="S233" s="39">
        <v>94.283362299999993</v>
      </c>
      <c r="T233" s="39">
        <v>89.898771162944797</v>
      </c>
      <c r="AE233">
        <v>3320</v>
      </c>
      <c r="AG233">
        <v>1950</v>
      </c>
      <c r="AH233">
        <v>20</v>
      </c>
    </row>
    <row r="234" spans="2:70">
      <c r="B234" s="38" t="s">
        <v>2336</v>
      </c>
      <c r="C234" s="38" t="s">
        <v>2360</v>
      </c>
      <c r="D234" s="39">
        <v>42.9</v>
      </c>
      <c r="E234" s="39">
        <v>0.12</v>
      </c>
      <c r="F234" s="39">
        <v>3.3</v>
      </c>
      <c r="G234" s="39">
        <v>0.41651325</v>
      </c>
      <c r="I234" s="39">
        <v>7.79</v>
      </c>
      <c r="J234" s="39">
        <v>7.79</v>
      </c>
      <c r="K234" s="39">
        <v>0.13</v>
      </c>
      <c r="L234" s="39">
        <v>36</v>
      </c>
      <c r="M234" s="39">
        <v>0.23925256</v>
      </c>
      <c r="N234" s="39">
        <v>3.01</v>
      </c>
      <c r="O234" s="39">
        <v>0.23</v>
      </c>
      <c r="Q234" s="40">
        <v>0.01</v>
      </c>
      <c r="S234" s="39">
        <v>94.14576581</v>
      </c>
      <c r="T234" s="39">
        <v>89.173903042847201</v>
      </c>
      <c r="AE234">
        <v>2850</v>
      </c>
      <c r="AG234">
        <v>1880</v>
      </c>
      <c r="AH234">
        <v>17</v>
      </c>
    </row>
    <row r="235" spans="2:70">
      <c r="B235" s="38" t="s">
        <v>2336</v>
      </c>
      <c r="C235" s="38" t="s">
        <v>2361</v>
      </c>
      <c r="D235" s="39">
        <v>44.4</v>
      </c>
      <c r="E235" s="39">
        <v>0.15</v>
      </c>
      <c r="F235" s="39">
        <v>4.12</v>
      </c>
      <c r="G235" s="39">
        <v>0.3770541</v>
      </c>
      <c r="I235" s="39">
        <v>8.0500000000000007</v>
      </c>
      <c r="J235" s="39">
        <v>8.0500000000000007</v>
      </c>
      <c r="K235" s="39">
        <v>0.14000000000000001</v>
      </c>
      <c r="L235" s="39">
        <v>36</v>
      </c>
      <c r="M235" s="39">
        <v>0.23797994</v>
      </c>
      <c r="N235" s="39">
        <v>3.41</v>
      </c>
      <c r="O235" s="39">
        <v>0.39</v>
      </c>
      <c r="P235" s="40">
        <v>0.01</v>
      </c>
      <c r="Q235" s="40">
        <v>0.01</v>
      </c>
      <c r="S235" s="39">
        <v>97.295034040000004</v>
      </c>
      <c r="T235" s="39">
        <v>88.852848250778706</v>
      </c>
      <c r="AE235">
        <v>2580</v>
      </c>
      <c r="AG235">
        <v>1870</v>
      </c>
      <c r="AH235">
        <v>29</v>
      </c>
    </row>
    <row r="236" spans="2:70">
      <c r="B236" s="38" t="s">
        <v>2336</v>
      </c>
      <c r="C236" s="38" t="s">
        <v>2362</v>
      </c>
      <c r="D236" s="39">
        <v>44.2</v>
      </c>
      <c r="E236" s="39">
        <v>0.18</v>
      </c>
      <c r="F236" s="39">
        <v>4.8099999999999996</v>
      </c>
      <c r="G236" s="39">
        <v>0.37851554999999998</v>
      </c>
      <c r="I236" s="39">
        <v>8.02</v>
      </c>
      <c r="J236" s="39">
        <v>8.02</v>
      </c>
      <c r="K236" s="39">
        <v>0.14000000000000001</v>
      </c>
      <c r="L236" s="39">
        <v>35.200000000000003</v>
      </c>
      <c r="M236" s="39">
        <v>0.22779898000000001</v>
      </c>
      <c r="N236" s="39">
        <v>3.88</v>
      </c>
      <c r="O236" s="39">
        <v>0.44</v>
      </c>
      <c r="P236" s="40">
        <v>0.01</v>
      </c>
      <c r="Q236" s="40">
        <v>0.01</v>
      </c>
      <c r="S236" s="39">
        <v>97.496314530000006</v>
      </c>
      <c r="T236" s="39">
        <v>88.665889097503097</v>
      </c>
      <c r="AE236">
        <v>2590</v>
      </c>
      <c r="AG236">
        <v>1790</v>
      </c>
      <c r="AH236">
        <v>31</v>
      </c>
    </row>
    <row r="237" spans="2:70">
      <c r="B237" s="38" t="s">
        <v>2336</v>
      </c>
      <c r="C237" s="38" t="s">
        <v>2363</v>
      </c>
      <c r="D237" s="39">
        <v>41.9</v>
      </c>
      <c r="E237" s="39">
        <v>0.04</v>
      </c>
      <c r="F237" s="39">
        <v>2.13</v>
      </c>
      <c r="G237" s="39">
        <v>0.36974685000000002</v>
      </c>
      <c r="I237" s="39">
        <v>7.7</v>
      </c>
      <c r="J237" s="39">
        <v>7.7</v>
      </c>
      <c r="K237" s="39">
        <v>0.13</v>
      </c>
      <c r="L237" s="39">
        <v>39.1</v>
      </c>
      <c r="M237" s="39">
        <v>0.26343233999999999</v>
      </c>
      <c r="N237" s="39">
        <v>2.2200000000000002</v>
      </c>
      <c r="O237" s="39">
        <v>7.0000000000000007E-2</v>
      </c>
      <c r="P237" s="40">
        <v>0.01</v>
      </c>
      <c r="S237" s="39">
        <v>93.933179190000004</v>
      </c>
      <c r="T237" s="39">
        <v>90.050540854150995</v>
      </c>
      <c r="AE237">
        <v>2530</v>
      </c>
      <c r="AG237">
        <v>2070</v>
      </c>
      <c r="AH237">
        <v>21</v>
      </c>
    </row>
    <row r="238" spans="2:70">
      <c r="B238" s="38" t="s">
        <v>2336</v>
      </c>
      <c r="C238" s="38" t="s">
        <v>2364</v>
      </c>
      <c r="D238" s="39">
        <v>42.3</v>
      </c>
      <c r="E238" s="39">
        <v>0.05</v>
      </c>
      <c r="F238" s="39">
        <v>2.1</v>
      </c>
      <c r="G238" s="39">
        <v>0.35951670000000002</v>
      </c>
      <c r="I238" s="39">
        <v>7.72</v>
      </c>
      <c r="J238" s="39">
        <v>7.72</v>
      </c>
      <c r="K238" s="39">
        <v>0.13</v>
      </c>
      <c r="L238" s="39">
        <v>39.200000000000003</v>
      </c>
      <c r="M238" s="39">
        <v>0.25961447999999998</v>
      </c>
      <c r="N238" s="39">
        <v>2.2200000000000002</v>
      </c>
      <c r="O238" s="39">
        <v>0.03</v>
      </c>
      <c r="P238" s="40">
        <v>0.01</v>
      </c>
      <c r="S238" s="39">
        <v>94.379131180000002</v>
      </c>
      <c r="T238" s="39">
        <v>90.050184658563893</v>
      </c>
      <c r="AE238">
        <v>2460</v>
      </c>
      <c r="AG238">
        <v>2040</v>
      </c>
      <c r="AH238">
        <v>15</v>
      </c>
    </row>
    <row r="239" spans="2:70">
      <c r="B239" s="38" t="s">
        <v>2336</v>
      </c>
      <c r="C239" s="38" t="s">
        <v>2365</v>
      </c>
      <c r="D239" s="39">
        <v>42.4</v>
      </c>
      <c r="E239" s="39">
        <v>7.0000000000000007E-2</v>
      </c>
      <c r="F239" s="39">
        <v>3.27</v>
      </c>
      <c r="G239" s="39">
        <v>0.37266975000000002</v>
      </c>
      <c r="I239" s="39">
        <v>7.44</v>
      </c>
      <c r="J239" s="39">
        <v>7.44</v>
      </c>
      <c r="K239" s="39">
        <v>0.13</v>
      </c>
      <c r="L239" s="39">
        <v>36.799999999999997</v>
      </c>
      <c r="M239" s="39">
        <v>0.24307042000000001</v>
      </c>
      <c r="N239" s="39">
        <v>3.13</v>
      </c>
      <c r="O239" s="39">
        <v>0.24</v>
      </c>
      <c r="P239" s="40">
        <v>0.01</v>
      </c>
      <c r="S239" s="39">
        <v>94.105740170000004</v>
      </c>
      <c r="T239" s="39">
        <v>89.8126377763341</v>
      </c>
      <c r="AE239">
        <v>2550</v>
      </c>
      <c r="AG239">
        <v>1910</v>
      </c>
      <c r="AH239">
        <v>19</v>
      </c>
    </row>
    <row r="240" spans="2:70">
      <c r="B240" s="38" t="s">
        <v>2336</v>
      </c>
      <c r="C240" s="38" t="s">
        <v>2366</v>
      </c>
      <c r="D240" s="39">
        <v>41.4</v>
      </c>
      <c r="E240" s="39">
        <v>0.06</v>
      </c>
      <c r="F240" s="39">
        <v>2.33</v>
      </c>
      <c r="G240" s="39">
        <v>0.36097815</v>
      </c>
      <c r="I240" s="39">
        <v>7.39</v>
      </c>
      <c r="J240" s="39">
        <v>7.39</v>
      </c>
      <c r="K240" s="39">
        <v>0.12</v>
      </c>
      <c r="L240" s="39">
        <v>38.299999999999997</v>
      </c>
      <c r="M240" s="39">
        <v>0.25452399999999997</v>
      </c>
      <c r="N240" s="39">
        <v>2.17</v>
      </c>
      <c r="O240" s="39">
        <v>0.05</v>
      </c>
      <c r="P240" s="40">
        <v>0.01</v>
      </c>
      <c r="S240" s="39">
        <v>92.445502149999996</v>
      </c>
      <c r="T240" s="39">
        <v>90.232004528837507</v>
      </c>
      <c r="AE240">
        <v>2470</v>
      </c>
      <c r="AG240">
        <v>2000</v>
      </c>
      <c r="AH240">
        <v>17</v>
      </c>
    </row>
    <row r="241" spans="1:85">
      <c r="B241" s="38" t="s">
        <v>2336</v>
      </c>
      <c r="C241" s="38" t="s">
        <v>2367</v>
      </c>
      <c r="D241" s="39">
        <v>43</v>
      </c>
      <c r="E241" s="39">
        <v>7.0000000000000007E-2</v>
      </c>
      <c r="F241" s="39">
        <v>3.05</v>
      </c>
      <c r="G241" s="39">
        <v>0.34490219999999999</v>
      </c>
      <c r="I241" s="39">
        <v>7.86</v>
      </c>
      <c r="J241" s="39">
        <v>7.86</v>
      </c>
      <c r="K241" s="39">
        <v>0.13</v>
      </c>
      <c r="L241" s="39">
        <v>38</v>
      </c>
      <c r="M241" s="39">
        <v>0.25197876000000002</v>
      </c>
      <c r="N241" s="39">
        <v>2.76</v>
      </c>
      <c r="O241" s="39">
        <v>0.18</v>
      </c>
      <c r="P241" s="40">
        <v>0.01</v>
      </c>
      <c r="S241" s="39">
        <v>95.656880959999995</v>
      </c>
      <c r="T241" s="39">
        <v>89.601870860959707</v>
      </c>
      <c r="AE241">
        <v>2360</v>
      </c>
      <c r="AG241">
        <v>1980</v>
      </c>
      <c r="AH241">
        <v>26</v>
      </c>
    </row>
    <row r="243" spans="1:85">
      <c r="A243" s="38" t="s">
        <v>2368</v>
      </c>
      <c r="B243" s="38" t="s">
        <v>2369</v>
      </c>
      <c r="C243" s="38">
        <v>62210</v>
      </c>
      <c r="D243" s="39">
        <v>44.95</v>
      </c>
      <c r="E243" s="39">
        <v>0.15</v>
      </c>
      <c r="F243" s="39">
        <v>4.1399999999999997</v>
      </c>
      <c r="G243" s="39">
        <v>0.376</v>
      </c>
      <c r="I243" s="39">
        <v>8.0399999999999991</v>
      </c>
      <c r="J243" s="39">
        <v>8.0399999999999991</v>
      </c>
      <c r="K243" s="39">
        <v>0.14499999999999999</v>
      </c>
      <c r="L243" s="39">
        <v>37.1</v>
      </c>
      <c r="M243" s="39">
        <v>0.251</v>
      </c>
      <c r="N243" s="39">
        <v>3.59</v>
      </c>
      <c r="O243" s="39">
        <v>0.41</v>
      </c>
      <c r="P243" s="40">
        <v>0.01</v>
      </c>
      <c r="Q243" s="40">
        <v>0.01</v>
      </c>
      <c r="R243" s="39">
        <v>4.5</v>
      </c>
      <c r="S243" s="39">
        <v>99.171999999999997</v>
      </c>
      <c r="T243" s="39">
        <v>89.159508248003803</v>
      </c>
      <c r="AC243">
        <v>15.37</v>
      </c>
      <c r="AD243">
        <v>63</v>
      </c>
      <c r="AE243">
        <v>2457</v>
      </c>
      <c r="AF243">
        <v>98</v>
      </c>
      <c r="AG243">
        <v>1883</v>
      </c>
      <c r="AI243">
        <v>49</v>
      </c>
      <c r="AJ243">
        <v>4.4000000000000004</v>
      </c>
      <c r="AP243">
        <v>15.9</v>
      </c>
      <c r="AQ243">
        <v>3.6</v>
      </c>
      <c r="AR243">
        <v>6.6</v>
      </c>
      <c r="BG243">
        <v>0.17899999999999999</v>
      </c>
      <c r="BH243">
        <v>0.51</v>
      </c>
      <c r="BJ243">
        <v>0.62</v>
      </c>
      <c r="BK243">
        <v>0.31</v>
      </c>
      <c r="BL243">
        <v>0.13300000000000001</v>
      </c>
      <c r="BN243">
        <v>9.9000000000000005E-2</v>
      </c>
      <c r="BR243">
        <v>0.439</v>
      </c>
      <c r="BS243">
        <v>7.3999999999999996E-2</v>
      </c>
      <c r="BT243">
        <v>0.15</v>
      </c>
    </row>
    <row r="244" spans="1:85">
      <c r="B244" s="38" t="s">
        <v>2369</v>
      </c>
      <c r="C244" s="38">
        <v>62212</v>
      </c>
      <c r="D244" s="39">
        <v>45.15</v>
      </c>
      <c r="E244" s="39">
        <v>0.14000000000000001</v>
      </c>
      <c r="F244" s="39">
        <v>3.9</v>
      </c>
      <c r="G244" s="39">
        <v>0.379</v>
      </c>
      <c r="I244" s="39">
        <v>8.2100000000000009</v>
      </c>
      <c r="J244" s="39">
        <v>8.2100000000000009</v>
      </c>
      <c r="K244" s="39">
        <v>0.14000000000000001</v>
      </c>
      <c r="L244" s="39">
        <v>37.549999999999997</v>
      </c>
      <c r="M244" s="39">
        <v>0.252</v>
      </c>
      <c r="N244" s="39">
        <v>3.18</v>
      </c>
      <c r="O244" s="39">
        <v>0.36199999999999999</v>
      </c>
      <c r="P244" s="40">
        <v>4.0000000000000001E-3</v>
      </c>
      <c r="Q244" s="40">
        <v>0.01</v>
      </c>
      <c r="S244" s="39">
        <v>99.277000000000001</v>
      </c>
      <c r="T244" s="39">
        <v>89.073503519309796</v>
      </c>
      <c r="AC244">
        <v>15.53</v>
      </c>
      <c r="AD244">
        <v>70</v>
      </c>
      <c r="AE244">
        <v>2590</v>
      </c>
      <c r="AF244">
        <v>105</v>
      </c>
      <c r="AG244">
        <v>1981</v>
      </c>
      <c r="AI244">
        <v>56</v>
      </c>
      <c r="AJ244">
        <v>4.3</v>
      </c>
      <c r="AP244">
        <v>13.4</v>
      </c>
      <c r="AQ244">
        <v>3.6</v>
      </c>
      <c r="AR244">
        <v>7.5</v>
      </c>
      <c r="BG244">
        <v>0.16400000000000001</v>
      </c>
      <c r="BH244">
        <v>0.47</v>
      </c>
      <c r="BJ244">
        <v>0.56999999999999995</v>
      </c>
      <c r="BK244">
        <v>0.28399999999999997</v>
      </c>
      <c r="BL244">
        <v>0.126</v>
      </c>
      <c r="BN244">
        <v>9.5000000000000001E-2</v>
      </c>
      <c r="BR244">
        <v>0.40699999999999997</v>
      </c>
      <c r="BS244">
        <v>6.9000000000000006E-2</v>
      </c>
      <c r="BT244">
        <v>0.17</v>
      </c>
    </row>
    <row r="245" spans="1:85">
      <c r="B245" s="38" t="s">
        <v>2369</v>
      </c>
      <c r="C245" s="38">
        <v>62213</v>
      </c>
      <c r="D245" s="39">
        <v>44.56</v>
      </c>
      <c r="E245" s="39">
        <v>0.13</v>
      </c>
      <c r="F245" s="39">
        <v>3.66</v>
      </c>
      <c r="G245" s="39">
        <v>0.38400000000000001</v>
      </c>
      <c r="I245" s="39">
        <v>8.1999999999999993</v>
      </c>
      <c r="J245" s="39">
        <v>8.1999999999999993</v>
      </c>
      <c r="K245" s="39">
        <v>0.13900000000000001</v>
      </c>
      <c r="L245" s="39">
        <v>38.659999999999997</v>
      </c>
      <c r="M245" s="39">
        <v>0.26400000000000001</v>
      </c>
      <c r="N245" s="39">
        <v>2.81</v>
      </c>
      <c r="O245" s="39">
        <v>0.29599999999999999</v>
      </c>
      <c r="P245" s="40">
        <v>6.0000000000000001E-3</v>
      </c>
      <c r="Q245" s="40">
        <v>0.01</v>
      </c>
      <c r="R245" s="39">
        <v>0.08</v>
      </c>
      <c r="S245" s="39">
        <v>99.119</v>
      </c>
      <c r="T245" s="39">
        <v>89.365412547397199</v>
      </c>
      <c r="AC245">
        <v>14.56</v>
      </c>
      <c r="AD245">
        <v>61</v>
      </c>
      <c r="AE245">
        <v>2608</v>
      </c>
      <c r="AF245">
        <v>107</v>
      </c>
      <c r="AG245">
        <v>2062</v>
      </c>
      <c r="AI245">
        <v>54</v>
      </c>
      <c r="AJ245">
        <v>4.3</v>
      </c>
      <c r="AP245">
        <v>12.4</v>
      </c>
      <c r="AQ245">
        <v>3.4</v>
      </c>
      <c r="AR245">
        <v>5.9</v>
      </c>
      <c r="BG245">
        <v>0.20399999999999999</v>
      </c>
      <c r="BH245">
        <v>0.6</v>
      </c>
      <c r="BJ245">
        <v>0.57999999999999996</v>
      </c>
      <c r="BK245">
        <v>0.26900000000000002</v>
      </c>
      <c r="BL245">
        <v>0.11600000000000001</v>
      </c>
      <c r="BN245">
        <v>8.4000000000000005E-2</v>
      </c>
      <c r="BR245">
        <v>0.39200000000000002</v>
      </c>
      <c r="BS245">
        <v>6.8000000000000005E-2</v>
      </c>
      <c r="BT245">
        <v>0.18</v>
      </c>
    </row>
    <row r="246" spans="1:85">
      <c r="B246" s="38" t="s">
        <v>2369</v>
      </c>
      <c r="C246" s="38">
        <v>62131</v>
      </c>
      <c r="D246" s="39">
        <v>44.3</v>
      </c>
      <c r="E246" s="39">
        <v>7.0999999999999994E-2</v>
      </c>
      <c r="F246" s="39">
        <v>2.19</v>
      </c>
      <c r="G246" s="39">
        <v>0.4</v>
      </c>
      <c r="I246" s="39">
        <v>7.96</v>
      </c>
      <c r="J246" s="39">
        <v>7.96</v>
      </c>
      <c r="K246" s="39">
        <v>0.13200000000000001</v>
      </c>
      <c r="L246" s="39">
        <v>41.8</v>
      </c>
      <c r="M246" s="39">
        <v>0.29099999999999998</v>
      </c>
      <c r="N246" s="39">
        <v>1.95</v>
      </c>
      <c r="O246" s="39">
        <v>0.17100000000000001</v>
      </c>
      <c r="P246" s="40">
        <v>6.0000000000000001E-3</v>
      </c>
      <c r="Q246" s="40">
        <v>3.0000000000000001E-3</v>
      </c>
      <c r="R246" s="39">
        <v>0.01</v>
      </c>
      <c r="S246" s="39">
        <v>99.274000000000001</v>
      </c>
      <c r="T246" s="39">
        <v>90.347253107018901</v>
      </c>
      <c r="AC246">
        <v>10.4</v>
      </c>
      <c r="AD246">
        <v>45</v>
      </c>
      <c r="AE246">
        <v>2733</v>
      </c>
      <c r="AF246">
        <v>111</v>
      </c>
      <c r="AG246">
        <v>2284</v>
      </c>
      <c r="AI246">
        <v>54</v>
      </c>
      <c r="AJ246">
        <v>3.2</v>
      </c>
      <c r="AP246">
        <v>5.5</v>
      </c>
      <c r="AQ246">
        <v>1.6</v>
      </c>
      <c r="AR246">
        <v>2.9</v>
      </c>
      <c r="BG246">
        <v>9.2999999999999999E-2</v>
      </c>
      <c r="BH246">
        <v>0.28999999999999998</v>
      </c>
      <c r="BK246">
        <v>0.13</v>
      </c>
      <c r="BL246">
        <v>6.0999999999999999E-2</v>
      </c>
      <c r="BN246">
        <v>4.1000000000000002E-2</v>
      </c>
      <c r="BR246">
        <v>0.191</v>
      </c>
      <c r="BS246">
        <v>3.4000000000000002E-2</v>
      </c>
    </row>
    <row r="247" spans="1:85">
      <c r="B247" s="38" t="s">
        <v>2369</v>
      </c>
      <c r="C247" s="38">
        <v>62130</v>
      </c>
      <c r="D247" s="39">
        <v>43.65</v>
      </c>
      <c r="E247" s="39">
        <v>7.2999999999999995E-2</v>
      </c>
      <c r="F247" s="39">
        <v>2.14</v>
      </c>
      <c r="G247" s="39">
        <v>0.29799999999999999</v>
      </c>
      <c r="I247" s="39">
        <v>8.23</v>
      </c>
      <c r="J247" s="39">
        <v>8.23</v>
      </c>
      <c r="K247" s="39">
        <v>0.13100000000000001</v>
      </c>
      <c r="L247" s="39">
        <v>42.45</v>
      </c>
      <c r="M247" s="39">
        <v>0.29699999999999999</v>
      </c>
      <c r="N247" s="39">
        <v>1.47</v>
      </c>
      <c r="O247" s="39">
        <v>0.13900000000000001</v>
      </c>
      <c r="P247" s="40">
        <v>6.0000000000000001E-3</v>
      </c>
      <c r="Q247" s="40">
        <v>6.0000000000000001E-3</v>
      </c>
      <c r="R247" s="39">
        <v>0.02</v>
      </c>
      <c r="S247" s="39">
        <v>98.89</v>
      </c>
      <c r="T247" s="39">
        <v>90.1897820150391</v>
      </c>
      <c r="AC247">
        <v>9.31</v>
      </c>
      <c r="AD247">
        <v>43</v>
      </c>
      <c r="AE247">
        <v>2038</v>
      </c>
      <c r="AF247">
        <v>119</v>
      </c>
      <c r="AG247">
        <v>2331</v>
      </c>
      <c r="AI247">
        <v>57</v>
      </c>
      <c r="AJ247">
        <v>3.2</v>
      </c>
      <c r="AP247">
        <v>5</v>
      </c>
      <c r="AQ247">
        <v>1.7</v>
      </c>
      <c r="AR247">
        <v>3.5</v>
      </c>
      <c r="BG247">
        <v>7.0000000000000007E-2</v>
      </c>
      <c r="BJ247">
        <v>0.34</v>
      </c>
      <c r="BK247">
        <v>0.13500000000000001</v>
      </c>
      <c r="BL247">
        <v>5.8000000000000003E-2</v>
      </c>
      <c r="BN247">
        <v>4.3999999999999997E-2</v>
      </c>
      <c r="BR247">
        <v>0.19900000000000001</v>
      </c>
      <c r="BS247">
        <v>3.3500000000000002E-2</v>
      </c>
      <c r="BT247">
        <v>0.11</v>
      </c>
    </row>
    <row r="248" spans="1:85">
      <c r="B248" s="38" t="s">
        <v>2369</v>
      </c>
      <c r="C248" s="38">
        <v>62128</v>
      </c>
      <c r="D248" s="39">
        <v>43.95</v>
      </c>
      <c r="E248" s="39">
        <v>1.4999999999999999E-2</v>
      </c>
      <c r="F248" s="39">
        <v>1.07</v>
      </c>
      <c r="G248" s="39">
        <v>0.47699999999999998</v>
      </c>
      <c r="I248" s="39">
        <v>7.82</v>
      </c>
      <c r="J248" s="39">
        <v>7.82</v>
      </c>
      <c r="K248" s="39">
        <v>0.13200000000000001</v>
      </c>
      <c r="L248" s="39">
        <v>44.51</v>
      </c>
      <c r="M248" s="39">
        <v>0.309</v>
      </c>
      <c r="N248" s="39">
        <v>0.8</v>
      </c>
      <c r="O248" s="39">
        <v>2.1000000000000001E-2</v>
      </c>
      <c r="P248" s="40">
        <v>3.0000000000000001E-3</v>
      </c>
      <c r="R248" s="39">
        <v>1</v>
      </c>
      <c r="S248" s="39">
        <v>99.106999999999999</v>
      </c>
      <c r="T248" s="39">
        <v>91.027359200282305</v>
      </c>
      <c r="U248" t="s">
        <v>383</v>
      </c>
      <c r="AC248">
        <v>9.06</v>
      </c>
      <c r="AD248">
        <v>34</v>
      </c>
      <c r="AE248">
        <v>3228</v>
      </c>
      <c r="AF248">
        <v>115</v>
      </c>
      <c r="AG248">
        <v>2401</v>
      </c>
      <c r="AI248">
        <v>49</v>
      </c>
      <c r="AJ248">
        <v>2.2000000000000002</v>
      </c>
      <c r="AP248">
        <v>1.1000000000000001</v>
      </c>
      <c r="AQ248">
        <v>0.2</v>
      </c>
      <c r="BG248">
        <v>3.5999999999999997E-2</v>
      </c>
      <c r="BK248">
        <v>1.2E-2</v>
      </c>
      <c r="BL248">
        <v>7.6E-3</v>
      </c>
      <c r="BR248">
        <v>2.7E-2</v>
      </c>
      <c r="BS248">
        <v>6.3E-3</v>
      </c>
    </row>
    <row r="249" spans="1:85">
      <c r="B249" s="38" t="s">
        <v>2369</v>
      </c>
      <c r="C249" s="38">
        <v>62127</v>
      </c>
      <c r="D249" s="39">
        <v>43.3</v>
      </c>
      <c r="E249" s="39">
        <v>1.2E-2</v>
      </c>
      <c r="F249" s="39">
        <v>0.76</v>
      </c>
      <c r="G249" s="39">
        <v>0.45700000000000002</v>
      </c>
      <c r="I249" s="39">
        <v>8.02</v>
      </c>
      <c r="J249" s="39">
        <v>8.02</v>
      </c>
      <c r="K249" s="39">
        <v>0.13200000000000001</v>
      </c>
      <c r="L249" s="39">
        <v>45.06</v>
      </c>
      <c r="M249" s="39">
        <v>0.317</v>
      </c>
      <c r="N249" s="39">
        <v>0.6</v>
      </c>
      <c r="O249" s="39">
        <v>2.1000000000000001E-2</v>
      </c>
      <c r="R249" s="39">
        <v>0.3</v>
      </c>
      <c r="S249" s="39">
        <f>SUM(J249:R249,D249:G249)</f>
        <v>98.978999999999999</v>
      </c>
      <c r="T249" s="39">
        <f t="shared" ref="T249:T285" si="0">L249/40.3/(L249/40.3+J249/71.8)*100</f>
        <v>90.91738855038929</v>
      </c>
      <c r="AC249">
        <v>8.02</v>
      </c>
      <c r="AD249">
        <v>29</v>
      </c>
      <c r="AE249">
        <v>3120</v>
      </c>
      <c r="AF249">
        <v>120</v>
      </c>
      <c r="AG249">
        <v>2485</v>
      </c>
      <c r="AI249">
        <v>51</v>
      </c>
      <c r="AJ249">
        <v>2.2999999999999998</v>
      </c>
      <c r="AP249">
        <v>1.1000000000000001</v>
      </c>
      <c r="AQ249">
        <v>0.2</v>
      </c>
      <c r="BG249">
        <v>3.3000000000000002E-2</v>
      </c>
      <c r="BK249">
        <v>1.9E-2</v>
      </c>
      <c r="BL249">
        <v>0.01</v>
      </c>
      <c r="BR249">
        <v>2.1999999999999999E-2</v>
      </c>
      <c r="BS249">
        <v>5.1999999999999998E-3</v>
      </c>
    </row>
    <row r="251" spans="1:85">
      <c r="A251" s="38" t="s">
        <v>2370</v>
      </c>
      <c r="B251" s="38" t="s">
        <v>2371</v>
      </c>
      <c r="C251" s="38" t="s">
        <v>2372</v>
      </c>
      <c r="D251" s="39">
        <v>42.55</v>
      </c>
      <c r="E251" s="39">
        <v>0.04</v>
      </c>
      <c r="F251" s="39">
        <v>1.45</v>
      </c>
      <c r="G251" s="39">
        <v>0.3</v>
      </c>
      <c r="H251" s="39">
        <v>8.7100000000000009</v>
      </c>
      <c r="J251" s="39">
        <f t="shared" ref="J251:J285" si="1">I251+H251*0.8998</f>
        <v>7.8372580000000012</v>
      </c>
      <c r="K251" s="39">
        <v>0.11</v>
      </c>
      <c r="L251" s="39">
        <v>43.04</v>
      </c>
      <c r="M251" s="39">
        <v>0.36</v>
      </c>
      <c r="N251" s="39">
        <v>1.36</v>
      </c>
      <c r="Q251" s="40">
        <v>1</v>
      </c>
      <c r="R251" s="39">
        <v>1.74</v>
      </c>
      <c r="S251" s="39">
        <f t="shared" ref="S251:S285" si="2">SUM(J251:R251,D251:G251)</f>
        <v>99.787257999999994</v>
      </c>
      <c r="T251" s="39">
        <f t="shared" si="0"/>
        <v>90.727217468205552</v>
      </c>
      <c r="AA251">
        <v>0</v>
      </c>
      <c r="AC251">
        <v>10</v>
      </c>
      <c r="AD251">
        <v>44</v>
      </c>
      <c r="AE251">
        <v>2377</v>
      </c>
      <c r="AF251">
        <v>105</v>
      </c>
      <c r="AG251">
        <v>2257</v>
      </c>
      <c r="AI251">
        <v>35</v>
      </c>
      <c r="AO251">
        <v>0.13800000000000001</v>
      </c>
      <c r="AP251">
        <v>3.0339999999999998</v>
      </c>
      <c r="AQ251">
        <v>0.94399999999999995</v>
      </c>
      <c r="AR251">
        <v>1.3109999999999999</v>
      </c>
      <c r="AS251">
        <v>2.8000000000000001E-2</v>
      </c>
      <c r="AY251" t="s">
        <v>383</v>
      </c>
      <c r="BE251">
        <v>7.0000000000000001E-3</v>
      </c>
      <c r="BF251">
        <v>0.47599999999999998</v>
      </c>
      <c r="BG251">
        <v>4.7E-2</v>
      </c>
      <c r="BH251">
        <v>0.153</v>
      </c>
      <c r="BI251">
        <v>3.2000000000000001E-2</v>
      </c>
      <c r="BJ251">
        <v>0.17599999999999999</v>
      </c>
      <c r="BK251">
        <v>6.9000000000000006E-2</v>
      </c>
      <c r="BL251">
        <v>2.8000000000000001E-2</v>
      </c>
      <c r="BM251">
        <v>0.113</v>
      </c>
      <c r="BN251">
        <v>2.1999999999999999E-2</v>
      </c>
      <c r="BO251">
        <v>0.16</v>
      </c>
      <c r="BP251">
        <v>3.6999999999999998E-2</v>
      </c>
      <c r="BQ251">
        <v>0.12</v>
      </c>
      <c r="BR251">
        <v>0.125</v>
      </c>
      <c r="BS251">
        <v>2.1999999999999999E-2</v>
      </c>
      <c r="BT251">
        <v>4.5999999999999999E-2</v>
      </c>
      <c r="BU251">
        <v>5.0000000000000001E-3</v>
      </c>
      <c r="CD251">
        <v>4.4999999999999998E-2</v>
      </c>
      <c r="CF251">
        <v>4.0000000000000001E-3</v>
      </c>
      <c r="CG251">
        <v>1E-3</v>
      </c>
    </row>
    <row r="252" spans="1:85">
      <c r="B252" s="38" t="s">
        <v>2371</v>
      </c>
      <c r="C252" s="38" t="s">
        <v>2373</v>
      </c>
      <c r="D252" s="39">
        <v>42.75</v>
      </c>
      <c r="E252" s="39">
        <v>0.14000000000000001</v>
      </c>
      <c r="F252" s="39">
        <v>3.04</v>
      </c>
      <c r="G252" s="39">
        <v>0.34</v>
      </c>
      <c r="H252" s="39">
        <v>8.74</v>
      </c>
      <c r="J252" s="39">
        <f t="shared" si="1"/>
        <v>7.8642520000000005</v>
      </c>
      <c r="K252" s="39">
        <v>0.12</v>
      </c>
      <c r="L252" s="39">
        <v>39.74</v>
      </c>
      <c r="M252" s="39">
        <v>0.31</v>
      </c>
      <c r="N252" s="39">
        <v>2.42</v>
      </c>
      <c r="Q252" s="40">
        <v>0.02</v>
      </c>
      <c r="R252" s="39">
        <v>1.74</v>
      </c>
      <c r="S252" s="39">
        <f t="shared" si="2"/>
        <v>98.484252000000026</v>
      </c>
      <c r="T252" s="39">
        <f t="shared" si="0"/>
        <v>90.003052743895367</v>
      </c>
      <c r="W252" t="s">
        <v>2374</v>
      </c>
      <c r="X252" t="s">
        <v>2375</v>
      </c>
      <c r="Y252" t="s">
        <v>383</v>
      </c>
      <c r="AA252">
        <v>0</v>
      </c>
      <c r="AC252">
        <v>12</v>
      </c>
      <c r="AD252">
        <v>64</v>
      </c>
      <c r="AE252">
        <v>2712</v>
      </c>
      <c r="AF252">
        <v>98</v>
      </c>
      <c r="AG252">
        <v>2008</v>
      </c>
      <c r="AH252">
        <v>4</v>
      </c>
      <c r="AI252">
        <v>43</v>
      </c>
      <c r="AO252">
        <v>0.121</v>
      </c>
      <c r="AP252">
        <v>10.749000000000001</v>
      </c>
      <c r="AQ252">
        <v>2.496</v>
      </c>
      <c r="AR252">
        <v>4.8360000000000003</v>
      </c>
      <c r="AS252">
        <v>0.17299999999999999</v>
      </c>
      <c r="BE252">
        <v>7.0000000000000001E-3</v>
      </c>
      <c r="BF252">
        <v>1.5880000000000001</v>
      </c>
      <c r="BG252">
        <v>0.26400000000000001</v>
      </c>
      <c r="BH252">
        <v>0.82799999999999996</v>
      </c>
      <c r="BI252">
        <v>0.13400000000000001</v>
      </c>
      <c r="BJ252">
        <v>0.72099999999999997</v>
      </c>
      <c r="BK252">
        <v>0.23200000000000001</v>
      </c>
      <c r="BL252">
        <v>9.7000000000000003E-2</v>
      </c>
      <c r="BM252">
        <v>0.35899999999999999</v>
      </c>
      <c r="BN252">
        <v>6.7000000000000004E-2</v>
      </c>
      <c r="BO252">
        <v>0.45400000000000001</v>
      </c>
      <c r="BP252">
        <v>0.104</v>
      </c>
      <c r="BQ252">
        <v>0.308</v>
      </c>
      <c r="BR252">
        <v>0.30399999999999999</v>
      </c>
      <c r="BS252">
        <v>5.0999999999999997E-2</v>
      </c>
      <c r="BT252">
        <v>0.17499999999999999</v>
      </c>
      <c r="BU252">
        <v>1.9E-2</v>
      </c>
      <c r="CD252">
        <v>5.3999999999999999E-2</v>
      </c>
      <c r="CF252">
        <v>1.2E-2</v>
      </c>
      <c r="CG252">
        <v>4.0000000000000001E-3</v>
      </c>
    </row>
    <row r="253" spans="1:85">
      <c r="B253" s="38" t="s">
        <v>2371</v>
      </c>
      <c r="C253" s="38" t="s">
        <v>2376</v>
      </c>
      <c r="D253" s="39">
        <v>42.14</v>
      </c>
      <c r="E253" s="39">
        <v>0.04</v>
      </c>
      <c r="F253" s="39">
        <v>1.88</v>
      </c>
      <c r="G253" s="39">
        <v>0.36</v>
      </c>
      <c r="H253" s="39">
        <v>8.42</v>
      </c>
      <c r="J253" s="39">
        <f t="shared" si="1"/>
        <v>7.5763160000000003</v>
      </c>
      <c r="K253" s="39">
        <v>0.12</v>
      </c>
      <c r="L253" s="39">
        <v>41.56</v>
      </c>
      <c r="M253" s="39">
        <v>0.35</v>
      </c>
      <c r="N253" s="39">
        <v>1.74</v>
      </c>
      <c r="Q253" s="40">
        <v>0.01</v>
      </c>
      <c r="R253" s="39">
        <v>2.36</v>
      </c>
      <c r="S253" s="39">
        <f t="shared" si="2"/>
        <v>98.136316000000008</v>
      </c>
      <c r="T253" s="39">
        <f t="shared" si="0"/>
        <v>90.717708266134693</v>
      </c>
      <c r="AA253">
        <v>0</v>
      </c>
      <c r="AC253">
        <v>12</v>
      </c>
      <c r="AD253">
        <v>55</v>
      </c>
      <c r="AE253">
        <v>2928</v>
      </c>
      <c r="AF253">
        <v>90</v>
      </c>
      <c r="AG253">
        <v>2160</v>
      </c>
      <c r="AI253">
        <v>39</v>
      </c>
      <c r="AO253">
        <v>0.152</v>
      </c>
      <c r="AP253">
        <v>4.226</v>
      </c>
      <c r="AQ253">
        <v>0.91800000000000004</v>
      </c>
      <c r="AR253">
        <v>0.55700000000000005</v>
      </c>
      <c r="BF253">
        <v>0.14199999999999999</v>
      </c>
      <c r="BG253">
        <v>4.3999999999999997E-2</v>
      </c>
      <c r="BH253">
        <v>0.155</v>
      </c>
      <c r="BI253">
        <v>2.7E-2</v>
      </c>
      <c r="BJ253">
        <v>0.13700000000000001</v>
      </c>
      <c r="BK253">
        <v>5.2999999999999999E-2</v>
      </c>
      <c r="BL253">
        <v>0.02</v>
      </c>
      <c r="BM253">
        <v>8.2000000000000003E-2</v>
      </c>
      <c r="BN253">
        <v>1.7999999999999999E-2</v>
      </c>
      <c r="BO253">
        <v>0.16400000000000001</v>
      </c>
      <c r="BP253">
        <v>0.04</v>
      </c>
      <c r="BQ253">
        <v>0.107</v>
      </c>
      <c r="BR253">
        <v>9.6000000000000002E-2</v>
      </c>
      <c r="BS253">
        <v>1.7999999999999999E-2</v>
      </c>
    </row>
    <row r="254" spans="1:85">
      <c r="B254" s="38" t="s">
        <v>2371</v>
      </c>
      <c r="C254" s="38" t="s">
        <v>2377</v>
      </c>
      <c r="D254" s="39">
        <v>40.340000000000003</v>
      </c>
      <c r="E254" s="39">
        <v>0.03</v>
      </c>
      <c r="F254" s="39">
        <v>1.1599999999999999</v>
      </c>
      <c r="G254" s="39">
        <v>0.33</v>
      </c>
      <c r="H254" s="39">
        <v>8.06</v>
      </c>
      <c r="J254" s="39">
        <f t="shared" si="1"/>
        <v>7.2523880000000007</v>
      </c>
      <c r="K254" s="39">
        <v>0.11</v>
      </c>
      <c r="L254" s="39">
        <v>40.58</v>
      </c>
      <c r="M254" s="39">
        <v>0.33</v>
      </c>
      <c r="N254" s="39">
        <v>0.95</v>
      </c>
      <c r="Q254" s="40">
        <v>0.01</v>
      </c>
      <c r="R254" s="39">
        <v>7.54</v>
      </c>
      <c r="S254" s="39">
        <f t="shared" si="2"/>
        <v>98.632388000000006</v>
      </c>
      <c r="T254" s="39">
        <f t="shared" si="0"/>
        <v>90.883376045581329</v>
      </c>
      <c r="AA254">
        <v>0</v>
      </c>
      <c r="AC254">
        <v>6</v>
      </c>
      <c r="AD254">
        <v>30</v>
      </c>
      <c r="AE254">
        <v>2387</v>
      </c>
      <c r="AF254">
        <v>86</v>
      </c>
      <c r="AG254">
        <v>2071</v>
      </c>
      <c r="AI254">
        <v>40</v>
      </c>
      <c r="AO254">
        <v>0.20100000000000001</v>
      </c>
      <c r="AP254">
        <v>3.4260000000000002</v>
      </c>
      <c r="AQ254">
        <v>0.33700000000000002</v>
      </c>
      <c r="AR254">
        <v>0.48</v>
      </c>
      <c r="AS254">
        <v>2.5000000000000001E-2</v>
      </c>
      <c r="BF254">
        <v>0.23100000000000001</v>
      </c>
      <c r="BG254">
        <v>6.4000000000000001E-2</v>
      </c>
      <c r="BH254">
        <v>0.17799999999999999</v>
      </c>
      <c r="BI254">
        <v>2.7E-2</v>
      </c>
      <c r="BJ254">
        <v>0.129</v>
      </c>
      <c r="BK254">
        <v>4.2999999999999997E-2</v>
      </c>
      <c r="BL254">
        <v>2.3E-2</v>
      </c>
      <c r="BM254">
        <v>4.9000000000000002E-2</v>
      </c>
      <c r="BN254">
        <v>8.0000000000000002E-3</v>
      </c>
      <c r="BO254">
        <v>5.7000000000000002E-2</v>
      </c>
      <c r="BP254">
        <v>1.2999999999999999E-2</v>
      </c>
      <c r="BQ254">
        <v>0.04</v>
      </c>
      <c r="BR254">
        <v>3.2000000000000001E-2</v>
      </c>
      <c r="BS254">
        <v>8.0000000000000002E-3</v>
      </c>
      <c r="CG254">
        <v>1E-3</v>
      </c>
    </row>
    <row r="255" spans="1:85">
      <c r="B255" s="38" t="s">
        <v>2371</v>
      </c>
      <c r="C255" s="38" t="s">
        <v>2378</v>
      </c>
      <c r="D255" s="39">
        <v>42.73</v>
      </c>
      <c r="E255" s="39">
        <v>0.06</v>
      </c>
      <c r="F255" s="39">
        <v>2.0699999999999998</v>
      </c>
      <c r="G255" s="39">
        <v>0.38</v>
      </c>
      <c r="H255" s="39">
        <v>8.41</v>
      </c>
      <c r="J255" s="39">
        <f t="shared" si="1"/>
        <v>7.5673180000000002</v>
      </c>
      <c r="K255" s="39">
        <v>0.12</v>
      </c>
      <c r="L255" s="39">
        <v>41.52</v>
      </c>
      <c r="M255" s="39">
        <v>0.34</v>
      </c>
      <c r="N255" s="39">
        <v>1.91</v>
      </c>
      <c r="Q255" s="40">
        <v>0.01</v>
      </c>
      <c r="R255" s="39">
        <v>1.68</v>
      </c>
      <c r="S255" s="39">
        <f t="shared" si="2"/>
        <v>98.387317999999993</v>
      </c>
      <c r="T255" s="39">
        <f t="shared" si="0"/>
        <v>90.719606340185948</v>
      </c>
      <c r="AA255">
        <v>0</v>
      </c>
      <c r="AC255">
        <v>11</v>
      </c>
      <c r="AD255">
        <v>51</v>
      </c>
      <c r="AE255">
        <v>2960</v>
      </c>
      <c r="AF255">
        <v>99</v>
      </c>
      <c r="AG255">
        <v>2131</v>
      </c>
      <c r="AI255">
        <v>41</v>
      </c>
      <c r="AO255">
        <v>0.19800000000000001</v>
      </c>
      <c r="AP255">
        <v>4.2960000000000003</v>
      </c>
      <c r="AQ255">
        <v>1.1140000000000001</v>
      </c>
      <c r="AR255">
        <v>1.208</v>
      </c>
      <c r="AS255">
        <v>1.2E-2</v>
      </c>
      <c r="BF255">
        <v>0.34599999999999997</v>
      </c>
      <c r="BG255">
        <v>5.8999999999999997E-2</v>
      </c>
      <c r="BH255">
        <v>0.221</v>
      </c>
      <c r="BI255">
        <v>3.7999999999999999E-2</v>
      </c>
      <c r="BJ255">
        <v>0.20300000000000001</v>
      </c>
      <c r="BK255">
        <v>7.2999999999999995E-2</v>
      </c>
      <c r="BL255">
        <v>3.2000000000000001E-2</v>
      </c>
      <c r="BM255">
        <v>0.12</v>
      </c>
      <c r="BN255">
        <v>2.3E-2</v>
      </c>
      <c r="BO255">
        <v>0.20399999999999999</v>
      </c>
      <c r="BP255">
        <v>4.7E-2</v>
      </c>
      <c r="BQ255">
        <v>0.126</v>
      </c>
      <c r="BR255">
        <v>0.121</v>
      </c>
      <c r="BS255">
        <v>2.1000000000000001E-2</v>
      </c>
      <c r="BT255">
        <v>1.2999999999999999E-2</v>
      </c>
    </row>
    <row r="256" spans="1:85">
      <c r="B256" s="38" t="s">
        <v>2371</v>
      </c>
      <c r="C256" s="38" t="s">
        <v>2379</v>
      </c>
      <c r="D256" s="39">
        <v>41.1</v>
      </c>
      <c r="E256" s="39">
        <v>0.08</v>
      </c>
      <c r="F256" s="39">
        <v>2.73</v>
      </c>
      <c r="G256" s="39">
        <v>0.34</v>
      </c>
      <c r="H256" s="39">
        <v>8.31</v>
      </c>
      <c r="J256" s="39">
        <f t="shared" si="1"/>
        <v>7.4773380000000005</v>
      </c>
      <c r="K256" s="39">
        <v>0.11</v>
      </c>
      <c r="L256" s="39">
        <v>37.880000000000003</v>
      </c>
      <c r="M256" s="39">
        <v>0.31</v>
      </c>
      <c r="N256" s="39">
        <v>2.17</v>
      </c>
      <c r="Q256" s="40">
        <v>0.01</v>
      </c>
      <c r="R256" s="39">
        <v>6.11</v>
      </c>
      <c r="S256" s="39">
        <f t="shared" si="2"/>
        <v>98.317338000000007</v>
      </c>
      <c r="T256" s="39">
        <f t="shared" si="0"/>
        <v>90.02566434153087</v>
      </c>
      <c r="AA256">
        <v>0</v>
      </c>
      <c r="AC256">
        <v>9</v>
      </c>
      <c r="AD256">
        <v>54</v>
      </c>
      <c r="AE256">
        <v>2662</v>
      </c>
      <c r="AF256">
        <v>84</v>
      </c>
      <c r="AG256">
        <v>1893</v>
      </c>
      <c r="AH256">
        <v>4</v>
      </c>
      <c r="AI256">
        <v>41</v>
      </c>
      <c r="AO256">
        <v>0.23699999999999999</v>
      </c>
      <c r="AP256">
        <v>8.3699999999999992</v>
      </c>
      <c r="AQ256">
        <v>2.38</v>
      </c>
      <c r="BG256">
        <v>7.6999999999999999E-2</v>
      </c>
      <c r="BH256">
        <v>0.30399999999999999</v>
      </c>
      <c r="BI256">
        <v>5.7000000000000002E-2</v>
      </c>
      <c r="BJ256">
        <v>0.38900000000000001</v>
      </c>
      <c r="BK256">
        <v>0.153</v>
      </c>
      <c r="BL256">
        <v>6.8000000000000005E-2</v>
      </c>
      <c r="BM256">
        <v>0.24199999999999999</v>
      </c>
      <c r="BN256">
        <v>5.0999999999999997E-2</v>
      </c>
      <c r="BO256">
        <v>0.373</v>
      </c>
      <c r="BP256">
        <v>8.7999999999999995E-2</v>
      </c>
      <c r="BQ256">
        <v>0.25600000000000001</v>
      </c>
      <c r="BR256">
        <v>0.254</v>
      </c>
      <c r="BS256">
        <v>3.5999999999999997E-2</v>
      </c>
      <c r="BT256">
        <v>0.112</v>
      </c>
      <c r="CF256">
        <v>3.5000000000000003E-2</v>
      </c>
      <c r="CG256">
        <v>0.01</v>
      </c>
    </row>
    <row r="257" spans="1:85">
      <c r="B257" s="38" t="s">
        <v>2371</v>
      </c>
      <c r="C257" s="38" t="s">
        <v>2380</v>
      </c>
      <c r="D257" s="39">
        <v>40.78</v>
      </c>
      <c r="E257" s="39">
        <v>0.06</v>
      </c>
      <c r="F257" s="39">
        <v>2.36</v>
      </c>
      <c r="G257" s="39">
        <v>0.34</v>
      </c>
      <c r="H257" s="39">
        <v>8.75</v>
      </c>
      <c r="J257" s="39">
        <f t="shared" si="1"/>
        <v>7.8732500000000005</v>
      </c>
      <c r="K257" s="39">
        <v>0.13</v>
      </c>
      <c r="L257" s="39">
        <v>38.93</v>
      </c>
      <c r="M257" s="39">
        <v>0.31</v>
      </c>
      <c r="N257" s="39">
        <v>1.9</v>
      </c>
      <c r="Q257" s="40">
        <v>0.01</v>
      </c>
      <c r="R257" s="39">
        <v>5.46</v>
      </c>
      <c r="S257" s="39">
        <f t="shared" si="2"/>
        <v>98.15325</v>
      </c>
      <c r="T257" s="39">
        <f t="shared" si="0"/>
        <v>89.805768880734519</v>
      </c>
      <c r="AA257">
        <v>0</v>
      </c>
      <c r="AC257">
        <v>9</v>
      </c>
      <c r="AD257">
        <v>49</v>
      </c>
      <c r="AE257">
        <v>2634</v>
      </c>
      <c r="AF257">
        <v>97</v>
      </c>
      <c r="AG257">
        <v>1974</v>
      </c>
      <c r="AI257">
        <v>44</v>
      </c>
      <c r="AO257">
        <v>1.2999999999999999E-2</v>
      </c>
      <c r="AP257">
        <v>6.68</v>
      </c>
      <c r="AQ257">
        <v>1.9</v>
      </c>
      <c r="BG257">
        <v>8.5999999999999993E-2</v>
      </c>
      <c r="BH257">
        <v>0.28599999999999998</v>
      </c>
      <c r="BI257">
        <v>5.5E-2</v>
      </c>
      <c r="BJ257">
        <v>0.33200000000000002</v>
      </c>
      <c r="BK257">
        <v>0.14699999999999999</v>
      </c>
      <c r="BL257">
        <v>6.8000000000000005E-2</v>
      </c>
      <c r="BM257">
        <v>0.215</v>
      </c>
      <c r="BN257">
        <v>4.2999999999999997E-2</v>
      </c>
      <c r="BO257">
        <v>0.314</v>
      </c>
      <c r="BP257">
        <v>7.5999999999999998E-2</v>
      </c>
      <c r="BQ257">
        <v>0.219</v>
      </c>
      <c r="BR257">
        <v>0.214</v>
      </c>
      <c r="BS257">
        <v>3.4000000000000002E-2</v>
      </c>
      <c r="BT257">
        <v>7.0999999999999994E-2</v>
      </c>
      <c r="CF257">
        <v>3.5999999999999997E-2</v>
      </c>
      <c r="CG257">
        <v>0.01</v>
      </c>
    </row>
    <row r="258" spans="1:85">
      <c r="B258" s="38" t="s">
        <v>2371</v>
      </c>
      <c r="C258" s="38" t="s">
        <v>2381</v>
      </c>
      <c r="D258" s="39">
        <v>41.69</v>
      </c>
      <c r="E258" s="39">
        <v>0.05</v>
      </c>
      <c r="F258" s="39">
        <v>1.9</v>
      </c>
      <c r="G258" s="39">
        <v>0.32</v>
      </c>
      <c r="H258" s="39">
        <v>8.57</v>
      </c>
      <c r="J258" s="39">
        <f t="shared" si="1"/>
        <v>7.7112860000000003</v>
      </c>
      <c r="K258" s="39">
        <v>0.12</v>
      </c>
      <c r="L258" s="39">
        <v>41.38</v>
      </c>
      <c r="M258" s="39">
        <v>0.34</v>
      </c>
      <c r="N258" s="39">
        <v>1.74</v>
      </c>
      <c r="O258" s="39">
        <v>0.08</v>
      </c>
      <c r="Q258" s="40">
        <v>0.01</v>
      </c>
      <c r="R258" s="39">
        <v>2.67</v>
      </c>
      <c r="S258" s="39">
        <f t="shared" si="2"/>
        <v>98.011285999999998</v>
      </c>
      <c r="T258" s="39">
        <f t="shared" si="0"/>
        <v>90.530800097891586</v>
      </c>
      <c r="AA258">
        <v>0</v>
      </c>
      <c r="AC258">
        <v>12</v>
      </c>
      <c r="AD258">
        <v>52</v>
      </c>
      <c r="AE258">
        <v>2657</v>
      </c>
      <c r="AF258">
        <v>100</v>
      </c>
      <c r="AG258">
        <v>2118</v>
      </c>
      <c r="AI258">
        <v>40</v>
      </c>
      <c r="AO258">
        <v>0.47799999999999998</v>
      </c>
      <c r="AP258">
        <v>3.6360000000000001</v>
      </c>
      <c r="AQ258">
        <v>0.99399999999999999</v>
      </c>
      <c r="AR258">
        <v>1.028</v>
      </c>
      <c r="AS258">
        <v>1.4E-2</v>
      </c>
      <c r="BF258">
        <v>0.192</v>
      </c>
      <c r="BG258">
        <v>9.8000000000000004E-2</v>
      </c>
      <c r="BH258">
        <v>0.29399999999999998</v>
      </c>
      <c r="BI258">
        <v>4.1000000000000002E-2</v>
      </c>
      <c r="BJ258">
        <v>0.187</v>
      </c>
      <c r="BK258">
        <v>6.5000000000000002E-2</v>
      </c>
      <c r="BL258">
        <v>3.3000000000000002E-2</v>
      </c>
      <c r="BM258">
        <v>0.106</v>
      </c>
      <c r="BN258">
        <v>0.02</v>
      </c>
      <c r="BO258">
        <v>0.17599999999999999</v>
      </c>
      <c r="BP258">
        <v>4.2000000000000003E-2</v>
      </c>
      <c r="BQ258">
        <v>0.12</v>
      </c>
      <c r="BR258">
        <v>0.10100000000000001</v>
      </c>
      <c r="BS258">
        <v>1.9E-2</v>
      </c>
      <c r="CG258">
        <v>2E-3</v>
      </c>
    </row>
    <row r="259" spans="1:85">
      <c r="B259" s="38" t="s">
        <v>2371</v>
      </c>
      <c r="C259" s="38" t="s">
        <v>2382</v>
      </c>
      <c r="D259" s="39">
        <v>41.59</v>
      </c>
      <c r="E259" s="39">
        <v>0.05</v>
      </c>
      <c r="F259" s="39">
        <v>1.97</v>
      </c>
      <c r="G259" s="39">
        <v>0.32</v>
      </c>
      <c r="H259" s="39">
        <v>8.17</v>
      </c>
      <c r="J259" s="39">
        <f t="shared" si="1"/>
        <v>7.3513660000000005</v>
      </c>
      <c r="K259" s="39">
        <v>0.11</v>
      </c>
      <c r="L259" s="39">
        <v>40.69</v>
      </c>
      <c r="M259" s="39">
        <v>0.33</v>
      </c>
      <c r="N259" s="39">
        <v>1.58</v>
      </c>
      <c r="R259" s="39">
        <v>4.5</v>
      </c>
      <c r="S259" s="39">
        <f t="shared" si="2"/>
        <v>98.491365999999985</v>
      </c>
      <c r="T259" s="39">
        <f t="shared" si="0"/>
        <v>90.793092762856134</v>
      </c>
      <c r="AA259">
        <v>0</v>
      </c>
      <c r="AC259">
        <v>8</v>
      </c>
      <c r="AD259">
        <v>47</v>
      </c>
      <c r="AE259">
        <v>2501</v>
      </c>
      <c r="AF259">
        <v>97</v>
      </c>
      <c r="AG259">
        <v>2080</v>
      </c>
      <c r="AI259">
        <v>41</v>
      </c>
      <c r="AO259">
        <v>0.26500000000000001</v>
      </c>
      <c r="AP259">
        <v>3.3359999999999999</v>
      </c>
      <c r="AQ259">
        <v>0.94499999999999995</v>
      </c>
      <c r="AR259">
        <v>1.0780000000000001</v>
      </c>
      <c r="AS259">
        <v>7.0000000000000001E-3</v>
      </c>
      <c r="BF259">
        <v>0.19900000000000001</v>
      </c>
      <c r="BG259">
        <v>7.8E-2</v>
      </c>
      <c r="BH259">
        <v>0.222</v>
      </c>
      <c r="BI259">
        <v>3.2000000000000001E-2</v>
      </c>
      <c r="BJ259">
        <v>0.154</v>
      </c>
      <c r="BK259">
        <v>5.8000000000000003E-2</v>
      </c>
      <c r="BL259">
        <v>2.5000000000000001E-2</v>
      </c>
      <c r="BM259">
        <v>9.5000000000000001E-2</v>
      </c>
      <c r="BN259">
        <v>1.9E-2</v>
      </c>
      <c r="BO259">
        <v>0.16400000000000001</v>
      </c>
      <c r="BP259">
        <v>0.04</v>
      </c>
      <c r="BQ259">
        <v>0.108</v>
      </c>
      <c r="BR259">
        <v>9.5000000000000001E-2</v>
      </c>
      <c r="BS259">
        <v>0.02</v>
      </c>
    </row>
    <row r="260" spans="1:85">
      <c r="B260" s="38" t="s">
        <v>2371</v>
      </c>
      <c r="C260" s="38" t="s">
        <v>2383</v>
      </c>
      <c r="D260" s="39">
        <v>41.86</v>
      </c>
      <c r="E260" s="39">
        <v>0.04</v>
      </c>
      <c r="F260" s="39">
        <v>1.75</v>
      </c>
      <c r="G260" s="39">
        <v>0.32</v>
      </c>
      <c r="H260" s="39">
        <v>8.4700000000000006</v>
      </c>
      <c r="J260" s="39">
        <f t="shared" si="1"/>
        <v>7.6213060000000006</v>
      </c>
      <c r="K260" s="39">
        <v>0.13</v>
      </c>
      <c r="L260" s="39">
        <v>41.21</v>
      </c>
      <c r="M260" s="39">
        <v>0.35</v>
      </c>
      <c r="N260" s="39">
        <v>1.62</v>
      </c>
      <c r="R260" s="39">
        <v>3.16</v>
      </c>
      <c r="S260" s="39">
        <f t="shared" si="2"/>
        <v>98.061306000000002</v>
      </c>
      <c r="T260" s="39">
        <f t="shared" si="0"/>
        <v>90.595925666467693</v>
      </c>
      <c r="AA260">
        <v>0</v>
      </c>
      <c r="AC260">
        <v>10</v>
      </c>
      <c r="AD260">
        <v>46</v>
      </c>
      <c r="AE260">
        <v>2479</v>
      </c>
      <c r="AF260">
        <v>96</v>
      </c>
      <c r="AG260">
        <v>2087</v>
      </c>
      <c r="AI260">
        <v>45</v>
      </c>
      <c r="AO260">
        <v>0.41499999999999998</v>
      </c>
      <c r="AP260">
        <v>5.74</v>
      </c>
      <c r="AQ260">
        <v>1.355</v>
      </c>
      <c r="AR260">
        <v>1.478</v>
      </c>
      <c r="BG260">
        <v>5.5E-2</v>
      </c>
      <c r="BH260">
        <v>0.27600000000000002</v>
      </c>
      <c r="BI260">
        <v>4.9000000000000002E-2</v>
      </c>
      <c r="BJ260">
        <v>0.28599999999999998</v>
      </c>
      <c r="BK260">
        <v>0.108</v>
      </c>
      <c r="BL260">
        <v>3.4000000000000002E-2</v>
      </c>
      <c r="BM260">
        <v>0.15</v>
      </c>
      <c r="BN260">
        <v>3.2000000000000001E-2</v>
      </c>
      <c r="BO260">
        <v>0.22700000000000001</v>
      </c>
      <c r="BP260">
        <v>5.5E-2</v>
      </c>
      <c r="BQ260">
        <v>0.16600000000000001</v>
      </c>
      <c r="BR260">
        <v>0.13500000000000001</v>
      </c>
      <c r="BS260">
        <v>2.4E-2</v>
      </c>
      <c r="CG260">
        <v>1E-3</v>
      </c>
    </row>
    <row r="261" spans="1:85">
      <c r="B261" s="38" t="s">
        <v>2371</v>
      </c>
      <c r="C261" s="38" t="s">
        <v>2384</v>
      </c>
      <c r="D261" s="39">
        <v>41.53</v>
      </c>
      <c r="E261" s="39">
        <v>0.04</v>
      </c>
      <c r="F261" s="39">
        <v>1.77</v>
      </c>
      <c r="G261" s="39">
        <v>0.28999999999999998</v>
      </c>
      <c r="H261" s="39">
        <v>9.01</v>
      </c>
      <c r="J261" s="39">
        <f t="shared" si="1"/>
        <v>8.1071980000000003</v>
      </c>
      <c r="K261" s="39">
        <v>0.13</v>
      </c>
      <c r="L261" s="39">
        <v>40.72</v>
      </c>
      <c r="M261" s="39">
        <v>0.33</v>
      </c>
      <c r="N261" s="39">
        <v>1.53</v>
      </c>
      <c r="Q261" s="40">
        <v>0.01</v>
      </c>
      <c r="R261" s="39">
        <v>3.35</v>
      </c>
      <c r="S261" s="39">
        <f t="shared" si="2"/>
        <v>97.807198000000014</v>
      </c>
      <c r="T261" s="39">
        <f t="shared" si="0"/>
        <v>89.948361335318353</v>
      </c>
      <c r="AA261">
        <v>0</v>
      </c>
      <c r="AC261">
        <v>8</v>
      </c>
      <c r="AD261">
        <v>45</v>
      </c>
      <c r="AE261">
        <v>2180</v>
      </c>
      <c r="AF261">
        <v>98</v>
      </c>
      <c r="AG261">
        <v>2014</v>
      </c>
      <c r="AI261">
        <v>48</v>
      </c>
      <c r="AO261">
        <v>0.89400000000000002</v>
      </c>
      <c r="AP261">
        <v>6.0970000000000004</v>
      </c>
      <c r="AQ261">
        <v>1.2030000000000001</v>
      </c>
      <c r="AR261">
        <v>1.0980000000000001</v>
      </c>
      <c r="BG261">
        <v>0.125</v>
      </c>
      <c r="BH261">
        <v>0.38</v>
      </c>
      <c r="BI261">
        <v>5.5E-2</v>
      </c>
      <c r="BJ261">
        <v>0.28599999999999998</v>
      </c>
      <c r="BK261">
        <v>8.1000000000000003E-2</v>
      </c>
      <c r="BL261">
        <v>5.6000000000000001E-2</v>
      </c>
      <c r="BM261">
        <v>0.16900000000000001</v>
      </c>
      <c r="BN261">
        <v>0.03</v>
      </c>
      <c r="BO261">
        <v>0.21099999999999999</v>
      </c>
      <c r="BP261">
        <v>0.05</v>
      </c>
      <c r="BQ261">
        <v>0.14599999999999999</v>
      </c>
      <c r="BR261">
        <v>0.13400000000000001</v>
      </c>
      <c r="BS261">
        <v>2.5000000000000001E-2</v>
      </c>
      <c r="BT261">
        <v>4.2999999999999997E-2</v>
      </c>
      <c r="CG261">
        <v>1E-3</v>
      </c>
    </row>
    <row r="262" spans="1:85">
      <c r="B262" s="38" t="s">
        <v>2371</v>
      </c>
      <c r="C262" s="38" t="s">
        <v>2372</v>
      </c>
      <c r="D262" s="39">
        <v>42.02</v>
      </c>
      <c r="E262" s="39">
        <v>0.03</v>
      </c>
      <c r="F262" s="39">
        <v>1.77</v>
      </c>
      <c r="G262" s="39">
        <v>0.3</v>
      </c>
      <c r="H262" s="39">
        <v>8.5299999999999994</v>
      </c>
      <c r="J262" s="39">
        <f t="shared" si="1"/>
        <v>7.6752940000000001</v>
      </c>
      <c r="K262" s="39">
        <v>0.11</v>
      </c>
      <c r="L262" s="39">
        <v>42.37</v>
      </c>
      <c r="M262" s="39">
        <v>0.37</v>
      </c>
      <c r="N262" s="39">
        <v>1.34</v>
      </c>
      <c r="Q262" s="40">
        <v>0.01</v>
      </c>
      <c r="R262" s="39">
        <v>1.74</v>
      </c>
      <c r="S262" s="39">
        <f t="shared" si="2"/>
        <v>97.735293999999996</v>
      </c>
      <c r="T262" s="39">
        <f t="shared" si="0"/>
        <v>90.770814205545761</v>
      </c>
      <c r="AA262">
        <v>0</v>
      </c>
      <c r="AC262">
        <v>9</v>
      </c>
      <c r="AD262">
        <v>44</v>
      </c>
      <c r="AE262">
        <v>2361</v>
      </c>
      <c r="AF262">
        <v>103</v>
      </c>
      <c r="AG262">
        <v>2212</v>
      </c>
      <c r="AI262">
        <v>38</v>
      </c>
      <c r="AO262">
        <v>0.311</v>
      </c>
      <c r="AP262">
        <v>3.2959999999999998</v>
      </c>
      <c r="AQ262">
        <v>1.054</v>
      </c>
      <c r="AR262">
        <v>1.4079999999999999</v>
      </c>
      <c r="AS262">
        <v>7.0000000000000001E-3</v>
      </c>
      <c r="BF262">
        <v>0.34799999999999998</v>
      </c>
      <c r="BG262">
        <v>5.8999999999999997E-2</v>
      </c>
      <c r="BH262">
        <v>0.19800000000000001</v>
      </c>
      <c r="BI262">
        <v>3.3000000000000002E-2</v>
      </c>
      <c r="BJ262">
        <v>0.158</v>
      </c>
      <c r="BK262">
        <v>0.04</v>
      </c>
      <c r="BL262">
        <v>2.5000000000000001E-2</v>
      </c>
      <c r="BM262">
        <v>6.8000000000000005E-2</v>
      </c>
      <c r="BN262">
        <v>1.7000000000000001E-2</v>
      </c>
      <c r="BO262">
        <v>0.16400000000000001</v>
      </c>
      <c r="BP262">
        <v>0.04</v>
      </c>
      <c r="BQ262">
        <v>0.10100000000000001</v>
      </c>
      <c r="BR262">
        <v>0.125</v>
      </c>
      <c r="BS262">
        <v>1.7999999999999999E-2</v>
      </c>
      <c r="BT262">
        <v>7.0000000000000001E-3</v>
      </c>
      <c r="CF262">
        <v>2E-3</v>
      </c>
    </row>
    <row r="263" spans="1:85">
      <c r="B263" s="38" t="s">
        <v>2371</v>
      </c>
      <c r="C263" s="38" t="s">
        <v>2385</v>
      </c>
      <c r="D263" s="39">
        <v>43.53</v>
      </c>
      <c r="E263" s="39">
        <v>0.05</v>
      </c>
      <c r="F263" s="39">
        <v>2.2599999999999998</v>
      </c>
      <c r="G263" s="39">
        <v>0.39</v>
      </c>
      <c r="H263" s="39">
        <v>8.59</v>
      </c>
      <c r="J263" s="39">
        <f t="shared" si="1"/>
        <v>7.7292820000000004</v>
      </c>
      <c r="K263" s="39">
        <v>0.12</v>
      </c>
      <c r="L263" s="39">
        <v>42.35</v>
      </c>
      <c r="M263" s="39">
        <v>0.36</v>
      </c>
      <c r="N263" s="39">
        <v>1.7</v>
      </c>
      <c r="O263" s="39">
        <v>0.05</v>
      </c>
      <c r="Q263" s="40">
        <v>0.01</v>
      </c>
      <c r="R263" s="39">
        <v>0.52</v>
      </c>
      <c r="S263" s="39">
        <f t="shared" si="2"/>
        <v>99.069282000000001</v>
      </c>
      <c r="T263" s="39">
        <f t="shared" si="0"/>
        <v>90.707947014296991</v>
      </c>
      <c r="AA263">
        <v>0</v>
      </c>
      <c r="AC263">
        <v>9</v>
      </c>
      <c r="AD263">
        <v>53</v>
      </c>
      <c r="AE263">
        <v>2682</v>
      </c>
      <c r="AF263">
        <v>134</v>
      </c>
      <c r="AG263">
        <v>2205</v>
      </c>
      <c r="AH263">
        <v>18</v>
      </c>
      <c r="AI263">
        <v>47</v>
      </c>
      <c r="AO263">
        <v>4.7E-2</v>
      </c>
      <c r="AP263">
        <v>2.5190000000000001</v>
      </c>
      <c r="AQ263">
        <v>1.181</v>
      </c>
      <c r="AR263">
        <v>1.417</v>
      </c>
      <c r="AS263">
        <v>2.5999999999999999E-2</v>
      </c>
      <c r="BE263">
        <v>3.0000000000000001E-3</v>
      </c>
      <c r="BF263">
        <v>0.216</v>
      </c>
      <c r="BG263">
        <v>3.4000000000000002E-2</v>
      </c>
      <c r="BH263">
        <v>0.112</v>
      </c>
      <c r="BI263">
        <v>2.5000000000000001E-2</v>
      </c>
      <c r="BJ263">
        <v>0.16400000000000001</v>
      </c>
      <c r="BK263">
        <v>7.0000000000000007E-2</v>
      </c>
      <c r="BL263">
        <v>3.3000000000000002E-2</v>
      </c>
      <c r="BM263">
        <v>0.14299999999999999</v>
      </c>
      <c r="BN263">
        <v>2.7E-2</v>
      </c>
      <c r="BO263">
        <v>0.20699999999999999</v>
      </c>
      <c r="BP263">
        <v>4.8000000000000001E-2</v>
      </c>
      <c r="BQ263">
        <v>0.153</v>
      </c>
      <c r="BR263">
        <v>0.155</v>
      </c>
      <c r="BS263">
        <v>2.8000000000000001E-2</v>
      </c>
      <c r="BT263">
        <v>5.8999999999999997E-2</v>
      </c>
      <c r="BU263">
        <v>2E-3</v>
      </c>
      <c r="CD263">
        <v>3.6999999999999998E-2</v>
      </c>
      <c r="CF263">
        <v>1E-3</v>
      </c>
      <c r="CG263">
        <v>1E-3</v>
      </c>
    </row>
    <row r="264" spans="1:85">
      <c r="B264" s="38" t="s">
        <v>2371</v>
      </c>
      <c r="C264" s="38" t="s">
        <v>2386</v>
      </c>
      <c r="D264" s="39">
        <v>40.83</v>
      </c>
      <c r="E264" s="39">
        <v>7.0000000000000007E-2</v>
      </c>
      <c r="F264" s="39">
        <v>1.01</v>
      </c>
      <c r="G264" s="39">
        <v>0.21</v>
      </c>
      <c r="H264" s="39">
        <v>9.39</v>
      </c>
      <c r="J264" s="39">
        <f t="shared" si="1"/>
        <v>8.4491220000000009</v>
      </c>
      <c r="K264" s="39">
        <v>0.13</v>
      </c>
      <c r="L264" s="39">
        <v>41.54</v>
      </c>
      <c r="M264" s="39">
        <v>0.36</v>
      </c>
      <c r="N264" s="39">
        <v>0.37</v>
      </c>
      <c r="Q264" s="40">
        <v>0.03</v>
      </c>
      <c r="R264" s="39">
        <v>6.06</v>
      </c>
      <c r="S264" s="39">
        <f t="shared" si="2"/>
        <v>99.059122000000002</v>
      </c>
      <c r="T264" s="39">
        <f t="shared" si="0"/>
        <v>89.753467397480236</v>
      </c>
      <c r="AA264">
        <v>457</v>
      </c>
      <c r="AC264">
        <v>5</v>
      </c>
      <c r="AD264">
        <v>38</v>
      </c>
      <c r="AE264">
        <v>1471</v>
      </c>
      <c r="AF264">
        <v>129</v>
      </c>
      <c r="AG264">
        <v>2098</v>
      </c>
      <c r="AH264">
        <v>17</v>
      </c>
      <c r="AI264">
        <v>49</v>
      </c>
      <c r="AO264">
        <v>0.22500000000000001</v>
      </c>
      <c r="AP264">
        <v>2.1349999999999998</v>
      </c>
      <c r="AQ264">
        <v>0.58299999999999996</v>
      </c>
      <c r="AR264">
        <v>0.54700000000000004</v>
      </c>
      <c r="BF264">
        <v>0.27600000000000002</v>
      </c>
      <c r="BG264">
        <v>0.105</v>
      </c>
      <c r="BH264">
        <v>0.36699999999999999</v>
      </c>
      <c r="BI264">
        <v>0.06</v>
      </c>
      <c r="BJ264">
        <v>0.35699999999999998</v>
      </c>
      <c r="BK264">
        <v>9.4E-2</v>
      </c>
      <c r="BL264">
        <v>8.9999999999999993E-3</v>
      </c>
      <c r="BM264">
        <v>9.9000000000000005E-2</v>
      </c>
      <c r="BN264">
        <v>1.4999999999999999E-2</v>
      </c>
      <c r="BO264">
        <v>0.10299999999999999</v>
      </c>
      <c r="BP264">
        <v>2.3E-2</v>
      </c>
      <c r="BQ264">
        <v>6.3E-2</v>
      </c>
      <c r="BR264">
        <v>5.6000000000000001E-2</v>
      </c>
      <c r="BS264">
        <v>1.0999999999999999E-2</v>
      </c>
      <c r="BT264">
        <v>0.02</v>
      </c>
      <c r="CF264">
        <v>3.0000000000000001E-3</v>
      </c>
      <c r="CG264">
        <v>1E-3</v>
      </c>
    </row>
    <row r="266" spans="1:85">
      <c r="A266" s="38" t="s">
        <v>2387</v>
      </c>
      <c r="B266" s="38" t="s">
        <v>2388</v>
      </c>
      <c r="C266" s="38" t="s">
        <v>2389</v>
      </c>
      <c r="D266" s="39">
        <v>42.57</v>
      </c>
      <c r="E266" s="39">
        <v>0.13</v>
      </c>
      <c r="F266" s="39">
        <v>3.45</v>
      </c>
      <c r="H266" s="39">
        <v>8.75</v>
      </c>
      <c r="J266" s="39">
        <f t="shared" si="1"/>
        <v>7.8732500000000005</v>
      </c>
      <c r="K266" s="39">
        <v>0.12</v>
      </c>
      <c r="L266" s="39">
        <v>37.1</v>
      </c>
      <c r="N266" s="39">
        <v>2.87</v>
      </c>
      <c r="O266" s="39">
        <v>0.19</v>
      </c>
      <c r="S266" s="39">
        <f>SUM(J266:R266,D266:G266)</f>
        <v>94.303250000000006</v>
      </c>
      <c r="T266" s="39">
        <f>L266/40.3/(L266/40.3+J266/71.8)*100</f>
        <v>89.356447021041831</v>
      </c>
      <c r="AC266">
        <v>16</v>
      </c>
      <c r="AD266">
        <v>77</v>
      </c>
      <c r="AE266">
        <v>2773</v>
      </c>
      <c r="AF266">
        <v>107</v>
      </c>
      <c r="AG266">
        <v>1959</v>
      </c>
      <c r="AH266">
        <v>28</v>
      </c>
      <c r="AI266">
        <v>51</v>
      </c>
      <c r="AR266">
        <v>10</v>
      </c>
    </row>
    <row r="267" spans="1:85">
      <c r="B267" s="38" t="s">
        <v>2388</v>
      </c>
      <c r="C267" s="38" t="s">
        <v>2390</v>
      </c>
      <c r="D267" s="39">
        <v>42.72</v>
      </c>
      <c r="E267" s="39">
        <v>0.14000000000000001</v>
      </c>
      <c r="F267" s="39">
        <v>3.29</v>
      </c>
      <c r="H267" s="39">
        <v>9.08</v>
      </c>
      <c r="J267" s="39">
        <f t="shared" si="1"/>
        <v>8.1701840000000008</v>
      </c>
      <c r="K267" s="39">
        <v>0.13</v>
      </c>
      <c r="L267" s="39">
        <v>39.04</v>
      </c>
      <c r="N267" s="39">
        <v>3.04</v>
      </c>
      <c r="O267" s="39">
        <v>0.25</v>
      </c>
      <c r="S267" s="39">
        <f t="shared" si="2"/>
        <v>96.780184000000006</v>
      </c>
      <c r="T267" s="39">
        <f t="shared" si="0"/>
        <v>89.488388146977243</v>
      </c>
      <c r="AC267">
        <v>16</v>
      </c>
      <c r="AD267">
        <v>74</v>
      </c>
      <c r="AE267">
        <v>2494</v>
      </c>
      <c r="AF267">
        <v>92</v>
      </c>
      <c r="AG267">
        <v>1882</v>
      </c>
      <c r="AH267">
        <v>29</v>
      </c>
      <c r="AI267">
        <v>51</v>
      </c>
      <c r="AR267">
        <v>10</v>
      </c>
    </row>
    <row r="268" spans="1:85">
      <c r="B268" s="38" t="s">
        <v>2388</v>
      </c>
      <c r="C268" s="38" t="s">
        <v>2391</v>
      </c>
      <c r="D268" s="39">
        <v>43.07</v>
      </c>
      <c r="E268" s="39">
        <v>0.08</v>
      </c>
      <c r="F268" s="39">
        <v>2.94</v>
      </c>
      <c r="H268" s="39">
        <v>8.7799999999999994</v>
      </c>
      <c r="J268" s="39">
        <f t="shared" si="1"/>
        <v>7.9002439999999998</v>
      </c>
      <c r="K268" s="39">
        <v>0.12</v>
      </c>
      <c r="L268" s="39">
        <v>39.54</v>
      </c>
      <c r="N268" s="39">
        <v>2.36</v>
      </c>
      <c r="O268" s="39">
        <v>0.25</v>
      </c>
      <c r="S268" s="39">
        <f t="shared" si="2"/>
        <v>96.260243999999986</v>
      </c>
      <c r="T268" s="39">
        <f t="shared" si="0"/>
        <v>89.916238353540749</v>
      </c>
      <c r="AC268">
        <v>14</v>
      </c>
      <c r="AD268">
        <v>59</v>
      </c>
      <c r="AE268">
        <v>2498</v>
      </c>
      <c r="AF268">
        <v>91</v>
      </c>
      <c r="AG268">
        <v>1828</v>
      </c>
      <c r="AH268">
        <v>24</v>
      </c>
      <c r="AI268">
        <v>46</v>
      </c>
      <c r="AR268">
        <v>9</v>
      </c>
    </row>
    <row r="269" spans="1:85">
      <c r="B269" s="38" t="s">
        <v>2388</v>
      </c>
      <c r="C269" s="38" t="s">
        <v>2392</v>
      </c>
      <c r="D269" s="39">
        <v>42.32</v>
      </c>
      <c r="E269" s="39">
        <v>0.12</v>
      </c>
      <c r="F269" s="39">
        <v>3.47</v>
      </c>
      <c r="H269" s="39">
        <v>8.8000000000000007</v>
      </c>
      <c r="J269" s="39">
        <f t="shared" si="1"/>
        <v>7.9182400000000008</v>
      </c>
      <c r="K269" s="39">
        <v>0.11</v>
      </c>
      <c r="L269" s="39">
        <v>37.369999999999997</v>
      </c>
      <c r="N269" s="39">
        <v>2.83</v>
      </c>
      <c r="O269" s="39">
        <v>0.27</v>
      </c>
      <c r="S269" s="39">
        <f t="shared" si="2"/>
        <v>94.408240000000006</v>
      </c>
      <c r="T269" s="39">
        <f t="shared" si="0"/>
        <v>89.371210515397451</v>
      </c>
      <c r="AC269">
        <v>15</v>
      </c>
      <c r="AD269">
        <v>72</v>
      </c>
      <c r="AE269">
        <v>2480</v>
      </c>
      <c r="AF269">
        <v>82</v>
      </c>
      <c r="AG269">
        <v>1768</v>
      </c>
      <c r="AH269">
        <v>29</v>
      </c>
      <c r="AI269">
        <v>50</v>
      </c>
      <c r="AR269">
        <v>9</v>
      </c>
    </row>
    <row r="270" spans="1:85">
      <c r="B270" s="38" t="s">
        <v>2388</v>
      </c>
      <c r="C270" s="38" t="s">
        <v>2393</v>
      </c>
      <c r="D270" s="39">
        <v>42.95</v>
      </c>
      <c r="E270" s="39">
        <v>0.13</v>
      </c>
      <c r="F270" s="39">
        <v>3.37</v>
      </c>
      <c r="H270" s="39">
        <v>8.8800000000000008</v>
      </c>
      <c r="J270" s="39">
        <f t="shared" si="1"/>
        <v>7.9902240000000013</v>
      </c>
      <c r="K270" s="39">
        <v>0.12</v>
      </c>
      <c r="L270" s="39">
        <v>38.22</v>
      </c>
      <c r="N270" s="39">
        <v>2.91</v>
      </c>
      <c r="O270" s="39">
        <v>0.28000000000000003</v>
      </c>
      <c r="S270" s="39">
        <f t="shared" si="2"/>
        <v>95.970224000000002</v>
      </c>
      <c r="T270" s="39">
        <f t="shared" si="0"/>
        <v>89.498212304880312</v>
      </c>
      <c r="AC270">
        <v>15</v>
      </c>
      <c r="AD270">
        <v>70</v>
      </c>
      <c r="AE270">
        <v>2354</v>
      </c>
      <c r="AF270">
        <v>84</v>
      </c>
      <c r="AG270">
        <v>1769</v>
      </c>
      <c r="AH270">
        <v>27</v>
      </c>
      <c r="AI270">
        <v>49</v>
      </c>
      <c r="AR270">
        <v>10</v>
      </c>
    </row>
    <row r="271" spans="1:85">
      <c r="B271" s="38" t="s">
        <v>2388</v>
      </c>
      <c r="C271" s="38" t="s">
        <v>2394</v>
      </c>
      <c r="D271" s="39">
        <v>40.92</v>
      </c>
      <c r="E271" s="39">
        <v>0.12</v>
      </c>
      <c r="F271" s="39">
        <v>3.29</v>
      </c>
      <c r="H271" s="39">
        <v>8.32</v>
      </c>
      <c r="J271" s="39">
        <f t="shared" si="1"/>
        <v>7.4863360000000005</v>
      </c>
      <c r="K271" s="39">
        <v>0.12</v>
      </c>
      <c r="L271" s="39">
        <v>36.5</v>
      </c>
      <c r="N271" s="39">
        <v>2.74</v>
      </c>
      <c r="O271" s="39">
        <v>0.12</v>
      </c>
      <c r="S271" s="39">
        <f t="shared" si="2"/>
        <v>91.296336000000011</v>
      </c>
      <c r="T271" s="39">
        <f t="shared" si="0"/>
        <v>89.676313685541331</v>
      </c>
      <c r="AC271">
        <v>15</v>
      </c>
      <c r="AD271">
        <v>69</v>
      </c>
      <c r="AE271">
        <v>2500</v>
      </c>
      <c r="AF271">
        <v>121</v>
      </c>
      <c r="AG271">
        <v>1950</v>
      </c>
      <c r="AH271">
        <v>42</v>
      </c>
      <c r="AI271">
        <v>47</v>
      </c>
      <c r="AR271">
        <v>10</v>
      </c>
    </row>
    <row r="272" spans="1:85">
      <c r="B272" s="38" t="s">
        <v>2388</v>
      </c>
      <c r="C272" s="38" t="s">
        <v>2395</v>
      </c>
      <c r="D272" s="39">
        <v>41.96</v>
      </c>
      <c r="E272" s="39">
        <v>0.12</v>
      </c>
      <c r="F272" s="39">
        <v>3.52</v>
      </c>
      <c r="H272" s="39">
        <v>8.23</v>
      </c>
      <c r="J272" s="39">
        <f t="shared" si="1"/>
        <v>7.4053540000000009</v>
      </c>
      <c r="K272" s="39">
        <v>0.12</v>
      </c>
      <c r="L272" s="39">
        <v>36.65</v>
      </c>
      <c r="N272" s="39">
        <v>2.79</v>
      </c>
      <c r="O272" s="39">
        <v>0.17</v>
      </c>
      <c r="S272" s="39">
        <f t="shared" si="2"/>
        <v>92.735354000000001</v>
      </c>
      <c r="T272" s="39">
        <f t="shared" si="0"/>
        <v>89.814151375009516</v>
      </c>
      <c r="AC272">
        <v>15</v>
      </c>
      <c r="AD272">
        <v>70</v>
      </c>
      <c r="AE272">
        <v>2750</v>
      </c>
      <c r="AF272">
        <v>100</v>
      </c>
      <c r="AG272">
        <v>1853</v>
      </c>
      <c r="AH272">
        <v>32</v>
      </c>
      <c r="AI272">
        <v>51</v>
      </c>
      <c r="AR272">
        <v>10</v>
      </c>
    </row>
    <row r="273" spans="1:71">
      <c r="B273" s="38" t="s">
        <v>2388</v>
      </c>
      <c r="C273" s="38" t="s">
        <v>2396</v>
      </c>
      <c r="D273" s="39">
        <v>42.5</v>
      </c>
      <c r="E273" s="39">
        <v>0.11</v>
      </c>
      <c r="F273" s="39">
        <v>3.42</v>
      </c>
      <c r="H273" s="39">
        <v>8.2899999999999991</v>
      </c>
      <c r="J273" s="39">
        <f t="shared" si="1"/>
        <v>7.4593419999999995</v>
      </c>
      <c r="K273" s="39">
        <v>0.12</v>
      </c>
      <c r="L273" s="39">
        <v>37</v>
      </c>
      <c r="N273" s="39">
        <v>2.86</v>
      </c>
      <c r="O273" s="39">
        <v>0.15</v>
      </c>
      <c r="S273" s="39">
        <f t="shared" si="2"/>
        <v>93.619341999999989</v>
      </c>
      <c r="T273" s="39">
        <f t="shared" si="0"/>
        <v>89.834630212658979</v>
      </c>
      <c r="AC273">
        <v>15</v>
      </c>
      <c r="AD273">
        <v>65</v>
      </c>
      <c r="AE273">
        <v>2445</v>
      </c>
      <c r="AF273">
        <v>77</v>
      </c>
      <c r="AG273">
        <v>1744</v>
      </c>
      <c r="AH273">
        <v>29</v>
      </c>
      <c r="AI273">
        <v>46</v>
      </c>
      <c r="AR273">
        <v>9</v>
      </c>
    </row>
    <row r="274" spans="1:71">
      <c r="B274" s="38" t="s">
        <v>2388</v>
      </c>
      <c r="C274" s="38" t="s">
        <v>2397</v>
      </c>
      <c r="D274" s="39">
        <v>42.43</v>
      </c>
      <c r="E274" s="39">
        <v>0.11</v>
      </c>
      <c r="F274" s="39">
        <v>3.58</v>
      </c>
      <c r="H274" s="39">
        <v>8.39</v>
      </c>
      <c r="J274" s="39">
        <f t="shared" si="1"/>
        <v>7.549322000000001</v>
      </c>
      <c r="K274" s="39">
        <v>0.12</v>
      </c>
      <c r="L274" s="39">
        <v>36.97</v>
      </c>
      <c r="N274" s="39">
        <v>3.22</v>
      </c>
      <c r="O274" s="39">
        <v>0.25</v>
      </c>
      <c r="S274" s="39">
        <f t="shared" si="2"/>
        <v>94.229321999999996</v>
      </c>
      <c r="T274" s="39">
        <f t="shared" si="0"/>
        <v>89.717127281764107</v>
      </c>
      <c r="AC274">
        <v>16</v>
      </c>
      <c r="AD274">
        <v>78</v>
      </c>
      <c r="AE274">
        <v>2664</v>
      </c>
      <c r="AF274">
        <v>97</v>
      </c>
      <c r="AG274">
        <v>1891</v>
      </c>
      <c r="AH274">
        <v>32</v>
      </c>
      <c r="AI274">
        <v>49</v>
      </c>
      <c r="AR274">
        <v>9</v>
      </c>
    </row>
    <row r="275" spans="1:71">
      <c r="B275" s="38" t="s">
        <v>2388</v>
      </c>
      <c r="C275" s="38" t="s">
        <v>2398</v>
      </c>
      <c r="D275" s="39">
        <v>41.9</v>
      </c>
      <c r="E275" s="39">
        <v>0.12</v>
      </c>
      <c r="F275" s="39">
        <v>3.55</v>
      </c>
      <c r="H275" s="39">
        <v>8.5500000000000007</v>
      </c>
      <c r="J275" s="39">
        <f t="shared" si="1"/>
        <v>7.6932900000000011</v>
      </c>
      <c r="K275" s="39">
        <v>0.12</v>
      </c>
      <c r="L275" s="39">
        <v>36.76</v>
      </c>
      <c r="N275" s="39">
        <v>3.17</v>
      </c>
      <c r="O275" s="39">
        <v>0.2</v>
      </c>
      <c r="S275" s="39">
        <f t="shared" si="2"/>
        <v>93.513289999999998</v>
      </c>
      <c r="T275" s="39">
        <f t="shared" si="0"/>
        <v>89.488072507626597</v>
      </c>
      <c r="AC275">
        <v>16</v>
      </c>
      <c r="AD275">
        <v>78</v>
      </c>
      <c r="AE275">
        <v>2879</v>
      </c>
      <c r="AF275">
        <v>106</v>
      </c>
      <c r="AG275">
        <v>1982</v>
      </c>
      <c r="AH275">
        <v>28</v>
      </c>
      <c r="AI275">
        <v>52</v>
      </c>
      <c r="AR275">
        <v>9</v>
      </c>
    </row>
    <row r="276" spans="1:71">
      <c r="B276" s="38" t="s">
        <v>2388</v>
      </c>
      <c r="C276" s="38" t="s">
        <v>2399</v>
      </c>
      <c r="D276" s="39">
        <v>42.12</v>
      </c>
      <c r="E276" s="39">
        <v>0.11</v>
      </c>
      <c r="F276" s="39">
        <v>3.34</v>
      </c>
      <c r="H276" s="39">
        <v>8.5500000000000007</v>
      </c>
      <c r="J276" s="39">
        <f t="shared" si="1"/>
        <v>7.6932900000000011</v>
      </c>
      <c r="K276" s="39">
        <v>0.12</v>
      </c>
      <c r="L276" s="39">
        <v>37.85</v>
      </c>
      <c r="N276" s="39">
        <v>3.02</v>
      </c>
      <c r="O276" s="39">
        <v>0.25</v>
      </c>
      <c r="S276" s="39">
        <f t="shared" si="2"/>
        <v>94.503290000000007</v>
      </c>
      <c r="T276" s="39">
        <f t="shared" si="0"/>
        <v>89.759794518819788</v>
      </c>
      <c r="AC276">
        <v>16</v>
      </c>
      <c r="AD276">
        <v>78</v>
      </c>
      <c r="AE276">
        <v>2724</v>
      </c>
      <c r="AF276">
        <v>124</v>
      </c>
      <c r="AG276">
        <v>2278</v>
      </c>
      <c r="AH276">
        <v>25</v>
      </c>
      <c r="AI276">
        <v>48</v>
      </c>
      <c r="AR276">
        <v>11</v>
      </c>
    </row>
    <row r="277" spans="1:71">
      <c r="B277" s="38" t="s">
        <v>2388</v>
      </c>
      <c r="C277" s="38" t="s">
        <v>2400</v>
      </c>
      <c r="D277" s="39">
        <v>43.27</v>
      </c>
      <c r="E277" s="39">
        <v>0.16</v>
      </c>
      <c r="F277" s="39">
        <v>4</v>
      </c>
      <c r="H277" s="39">
        <v>8.49</v>
      </c>
      <c r="J277" s="39">
        <f t="shared" si="1"/>
        <v>7.6393020000000007</v>
      </c>
      <c r="K277" s="39">
        <v>0.12</v>
      </c>
      <c r="L277" s="39">
        <v>36.33</v>
      </c>
      <c r="N277" s="39">
        <v>3.19</v>
      </c>
      <c r="O277" s="39">
        <v>0.41</v>
      </c>
      <c r="S277" s="39">
        <f t="shared" si="2"/>
        <v>95.11930199999999</v>
      </c>
      <c r="T277" s="39">
        <f>L277/40.3/(L277/40.3+J277/71.8)*100</f>
        <v>89.443549651310065</v>
      </c>
      <c r="AC277">
        <v>17</v>
      </c>
      <c r="AD277">
        <v>83</v>
      </c>
      <c r="AE277">
        <v>2659</v>
      </c>
      <c r="AF277">
        <v>107</v>
      </c>
      <c r="AG277">
        <v>2027</v>
      </c>
      <c r="AH277">
        <v>35</v>
      </c>
      <c r="AI277">
        <v>47</v>
      </c>
      <c r="AR277">
        <v>13</v>
      </c>
    </row>
    <row r="278" spans="1:71">
      <c r="B278" s="38" t="s">
        <v>2388</v>
      </c>
      <c r="C278" s="38" t="s">
        <v>2401</v>
      </c>
      <c r="D278" s="39">
        <v>41.87</v>
      </c>
      <c r="E278" s="39">
        <v>0.12</v>
      </c>
      <c r="F278" s="39">
        <v>3.5</v>
      </c>
      <c r="H278" s="39">
        <v>8.94</v>
      </c>
      <c r="J278" s="39">
        <f t="shared" si="1"/>
        <v>8.0442119999999999</v>
      </c>
      <c r="K278" s="39">
        <v>0.12</v>
      </c>
      <c r="L278" s="39">
        <v>37.68</v>
      </c>
      <c r="N278" s="39">
        <v>2.95</v>
      </c>
      <c r="O278" s="39">
        <v>0.2</v>
      </c>
      <c r="S278" s="39">
        <f t="shared" si="2"/>
        <v>94.484212000000014</v>
      </c>
      <c r="T278" s="39">
        <f t="shared" si="0"/>
        <v>89.299540236057794</v>
      </c>
      <c r="AC278">
        <v>16</v>
      </c>
      <c r="AD278">
        <v>71</v>
      </c>
      <c r="AE278">
        <v>2549</v>
      </c>
      <c r="AF278">
        <v>84</v>
      </c>
      <c r="AG278">
        <v>1898</v>
      </c>
      <c r="AH278">
        <v>28</v>
      </c>
      <c r="AI278">
        <v>56</v>
      </c>
      <c r="AR278">
        <v>11</v>
      </c>
    </row>
    <row r="279" spans="1:71">
      <c r="B279" s="38" t="s">
        <v>2388</v>
      </c>
      <c r="C279" s="38" t="s">
        <v>2402</v>
      </c>
      <c r="D279" s="39">
        <v>42.35</v>
      </c>
      <c r="E279" s="39">
        <v>0.11</v>
      </c>
      <c r="F279" s="39">
        <v>2.92</v>
      </c>
      <c r="H279" s="39">
        <v>8.7799999999999994</v>
      </c>
      <c r="J279" s="39">
        <f t="shared" si="1"/>
        <v>7.9002439999999998</v>
      </c>
      <c r="K279" s="39">
        <v>0.12</v>
      </c>
      <c r="L279" s="39">
        <v>38.840000000000003</v>
      </c>
      <c r="N279" s="39">
        <v>2.75</v>
      </c>
      <c r="O279" s="39">
        <v>0.2</v>
      </c>
      <c r="S279" s="39">
        <f t="shared" si="2"/>
        <v>95.190244000000007</v>
      </c>
      <c r="T279" s="39">
        <f t="shared" si="0"/>
        <v>89.753124455542718</v>
      </c>
      <c r="AC279">
        <v>15</v>
      </c>
      <c r="AD279">
        <v>67</v>
      </c>
      <c r="AE279">
        <v>2416</v>
      </c>
      <c r="AF279">
        <v>86</v>
      </c>
      <c r="AG279">
        <v>1965</v>
      </c>
      <c r="AH279">
        <v>28</v>
      </c>
      <c r="AI279">
        <v>50</v>
      </c>
      <c r="AR279">
        <v>10</v>
      </c>
    </row>
    <row r="280" spans="1:71">
      <c r="B280" s="38" t="s">
        <v>2388</v>
      </c>
      <c r="C280" s="38" t="s">
        <v>2403</v>
      </c>
      <c r="D280" s="39">
        <v>42.21</v>
      </c>
      <c r="E280" s="39">
        <v>0.1</v>
      </c>
      <c r="F280" s="39">
        <v>3.27</v>
      </c>
      <c r="H280" s="39">
        <v>8.39</v>
      </c>
      <c r="J280" s="39">
        <f t="shared" si="1"/>
        <v>7.549322000000001</v>
      </c>
      <c r="K280" s="39">
        <v>0.12</v>
      </c>
      <c r="L280" s="39">
        <v>37.590000000000003</v>
      </c>
      <c r="N280" s="39">
        <v>2.62</v>
      </c>
      <c r="O280" s="39">
        <v>0.24</v>
      </c>
      <c r="S280" s="39">
        <f t="shared" si="2"/>
        <v>93.699321999999995</v>
      </c>
      <c r="T280" s="39">
        <f t="shared" si="0"/>
        <v>89.869548835845805</v>
      </c>
      <c r="AC280">
        <v>15</v>
      </c>
      <c r="AD280">
        <v>68</v>
      </c>
      <c r="AE280">
        <v>2511</v>
      </c>
      <c r="AF280">
        <v>78</v>
      </c>
      <c r="AG280">
        <v>1756</v>
      </c>
      <c r="AH280">
        <v>24</v>
      </c>
      <c r="AI280">
        <v>47</v>
      </c>
      <c r="AR280">
        <v>10</v>
      </c>
    </row>
    <row r="281" spans="1:71">
      <c r="B281" s="38" t="s">
        <v>2388</v>
      </c>
      <c r="C281" s="38" t="s">
        <v>2404</v>
      </c>
      <c r="D281" s="39">
        <v>41.37</v>
      </c>
      <c r="E281" s="39">
        <v>0.13</v>
      </c>
      <c r="F281" s="39">
        <v>3.2</v>
      </c>
      <c r="H281" s="39">
        <v>8.58</v>
      </c>
      <c r="J281" s="39">
        <f t="shared" si="1"/>
        <v>7.7202840000000004</v>
      </c>
      <c r="K281" s="39">
        <v>0.12</v>
      </c>
      <c r="L281" s="39">
        <v>36.869999999999997</v>
      </c>
      <c r="N281" s="39">
        <v>2.79</v>
      </c>
      <c r="O281" s="39">
        <v>0.2</v>
      </c>
      <c r="S281" s="39">
        <f t="shared" si="2"/>
        <v>92.400283999999999</v>
      </c>
      <c r="T281" s="39">
        <f t="shared" si="0"/>
        <v>89.483229632461331</v>
      </c>
      <c r="AC281">
        <v>15</v>
      </c>
      <c r="AD281">
        <v>73</v>
      </c>
      <c r="AE281">
        <v>2540</v>
      </c>
      <c r="AF281">
        <v>99</v>
      </c>
      <c r="AG281">
        <v>1858</v>
      </c>
      <c r="AH281">
        <v>30</v>
      </c>
      <c r="AI281">
        <v>52</v>
      </c>
      <c r="AR281">
        <v>11</v>
      </c>
    </row>
    <row r="282" spans="1:71">
      <c r="B282" s="38" t="s">
        <v>2388</v>
      </c>
      <c r="C282" s="38" t="s">
        <v>2405</v>
      </c>
      <c r="D282" s="39">
        <v>42.34</v>
      </c>
      <c r="E282" s="39">
        <v>0.08</v>
      </c>
      <c r="F282" s="39">
        <v>2.86</v>
      </c>
      <c r="H282" s="39">
        <v>8.64</v>
      </c>
      <c r="J282" s="39">
        <f t="shared" si="1"/>
        <v>7.7742720000000007</v>
      </c>
      <c r="K282" s="39">
        <v>0.11</v>
      </c>
      <c r="L282" s="39">
        <v>38.229999999999997</v>
      </c>
      <c r="N282" s="39">
        <v>2.33</v>
      </c>
      <c r="O282" s="39">
        <v>0.15</v>
      </c>
      <c r="S282" s="39">
        <f t="shared" si="2"/>
        <v>93.874271999999991</v>
      </c>
      <c r="T282" s="39">
        <f t="shared" si="0"/>
        <v>89.755365788475075</v>
      </c>
      <c r="AC282">
        <v>13</v>
      </c>
      <c r="AD282">
        <v>63</v>
      </c>
      <c r="AE282">
        <v>2868</v>
      </c>
      <c r="AF282">
        <v>88</v>
      </c>
      <c r="AG282">
        <v>1876</v>
      </c>
      <c r="AH282">
        <v>21</v>
      </c>
      <c r="AI282">
        <v>48</v>
      </c>
      <c r="AR282">
        <v>9</v>
      </c>
    </row>
    <row r="283" spans="1:71">
      <c r="B283" s="38" t="s">
        <v>2388</v>
      </c>
      <c r="C283" s="38" t="s">
        <v>2406</v>
      </c>
      <c r="D283" s="39">
        <v>42.34</v>
      </c>
      <c r="E283" s="39">
        <v>0.1</v>
      </c>
      <c r="F283" s="39">
        <v>3.08</v>
      </c>
      <c r="H283" s="39">
        <v>8.64</v>
      </c>
      <c r="J283" s="39">
        <f t="shared" si="1"/>
        <v>7.7742720000000007</v>
      </c>
      <c r="K283" s="39">
        <v>0.12</v>
      </c>
      <c r="L283" s="39">
        <v>38.93</v>
      </c>
      <c r="N283" s="39">
        <v>2.4</v>
      </c>
      <c r="O283" s="39">
        <v>0.17</v>
      </c>
      <c r="S283" s="39">
        <f t="shared" si="2"/>
        <v>94.914271999999997</v>
      </c>
      <c r="T283" s="39">
        <f t="shared" si="0"/>
        <v>89.921008091346692</v>
      </c>
      <c r="AC283">
        <v>14</v>
      </c>
      <c r="AD283">
        <v>64</v>
      </c>
      <c r="AE283">
        <v>2405</v>
      </c>
      <c r="AF283">
        <v>104</v>
      </c>
      <c r="AG283">
        <v>1981</v>
      </c>
      <c r="AH283">
        <v>23</v>
      </c>
      <c r="AI283">
        <v>48</v>
      </c>
      <c r="AR283">
        <v>8</v>
      </c>
    </row>
    <row r="284" spans="1:71">
      <c r="B284" s="38" t="s">
        <v>2388</v>
      </c>
      <c r="C284" s="38" t="s">
        <v>2407</v>
      </c>
      <c r="D284" s="39">
        <v>43.19</v>
      </c>
      <c r="E284" s="39">
        <v>0.11</v>
      </c>
      <c r="F284" s="39">
        <v>3.21</v>
      </c>
      <c r="H284" s="39">
        <v>8.49</v>
      </c>
      <c r="J284" s="39">
        <f t="shared" si="1"/>
        <v>7.6393020000000007</v>
      </c>
      <c r="K284" s="39">
        <v>0.12</v>
      </c>
      <c r="L284" s="39">
        <v>38.369999999999997</v>
      </c>
      <c r="N284" s="39">
        <v>2.54</v>
      </c>
      <c r="O284" s="39">
        <v>0.17</v>
      </c>
      <c r="S284" s="39">
        <f t="shared" si="2"/>
        <v>95.349301999999994</v>
      </c>
      <c r="T284" s="39">
        <f t="shared" si="0"/>
        <v>89.94838487259203</v>
      </c>
      <c r="AC284">
        <v>14</v>
      </c>
      <c r="AD284">
        <v>68</v>
      </c>
      <c r="AE284">
        <v>2673</v>
      </c>
      <c r="AF284">
        <v>101</v>
      </c>
      <c r="AG284">
        <v>1848</v>
      </c>
      <c r="AH284">
        <v>28</v>
      </c>
      <c r="AI284">
        <v>48</v>
      </c>
      <c r="AR284">
        <v>10</v>
      </c>
    </row>
    <row r="285" spans="1:71">
      <c r="B285" s="38" t="s">
        <v>2388</v>
      </c>
      <c r="C285" s="38" t="s">
        <v>2408</v>
      </c>
      <c r="D285" s="39">
        <v>41.78</v>
      </c>
      <c r="E285" s="39">
        <v>0.16</v>
      </c>
      <c r="F285" s="39">
        <v>3.72</v>
      </c>
      <c r="H285" s="39">
        <v>8.44</v>
      </c>
      <c r="J285" s="39">
        <f t="shared" si="1"/>
        <v>7.5943119999999995</v>
      </c>
      <c r="K285" s="39">
        <v>0.12</v>
      </c>
      <c r="L285" s="39">
        <v>35.35</v>
      </c>
      <c r="N285" s="39">
        <v>3.39</v>
      </c>
      <c r="O285" s="39">
        <v>0.17</v>
      </c>
      <c r="S285" s="39">
        <f t="shared" si="2"/>
        <v>92.284312</v>
      </c>
      <c r="T285" s="39">
        <f t="shared" si="0"/>
        <v>89.239405018105842</v>
      </c>
      <c r="AC285">
        <v>17</v>
      </c>
      <c r="AD285">
        <v>78</v>
      </c>
      <c r="AE285">
        <v>2360</v>
      </c>
      <c r="AF285">
        <v>118</v>
      </c>
      <c r="AG285">
        <v>1747</v>
      </c>
      <c r="AH285">
        <v>32</v>
      </c>
      <c r="AI285">
        <v>47</v>
      </c>
      <c r="AR285">
        <v>13</v>
      </c>
    </row>
    <row r="287" spans="1:71">
      <c r="A287" s="38" t="s">
        <v>2409</v>
      </c>
      <c r="B287" s="38" t="s">
        <v>2410</v>
      </c>
      <c r="C287" s="38" t="s">
        <v>2411</v>
      </c>
      <c r="D287" s="39">
        <v>44.48</v>
      </c>
      <c r="E287" s="39">
        <v>0.05</v>
      </c>
      <c r="F287" s="39">
        <v>1.28</v>
      </c>
      <c r="J287" s="39">
        <v>7.75</v>
      </c>
      <c r="L287" s="39">
        <v>44.47</v>
      </c>
      <c r="N287" s="39">
        <v>0.95</v>
      </c>
      <c r="O287" s="39">
        <v>0.05</v>
      </c>
      <c r="S287" s="39">
        <v>99.03</v>
      </c>
      <c r="T287" s="39">
        <v>91.172718574878118</v>
      </c>
      <c r="AE287">
        <v>3041</v>
      </c>
      <c r="AF287">
        <v>116</v>
      </c>
      <c r="AG287">
        <v>2333</v>
      </c>
      <c r="AQ287">
        <v>0.44</v>
      </c>
      <c r="BG287">
        <v>0.05</v>
      </c>
      <c r="BH287">
        <v>0.05</v>
      </c>
      <c r="BJ287">
        <v>0.15</v>
      </c>
      <c r="BK287">
        <v>0.06</v>
      </c>
      <c r="BL287">
        <v>0.02</v>
      </c>
      <c r="BR287">
        <v>0.05</v>
      </c>
      <c r="BS287">
        <v>1.7999999999999999E-2</v>
      </c>
    </row>
    <row r="288" spans="1:71">
      <c r="B288" s="38" t="s">
        <v>2410</v>
      </c>
      <c r="C288" s="38" t="s">
        <v>2412</v>
      </c>
      <c r="D288" s="39">
        <v>46.54</v>
      </c>
      <c r="E288" s="39">
        <v>0.05</v>
      </c>
      <c r="F288" s="39">
        <v>1.81</v>
      </c>
      <c r="J288" s="39">
        <v>5.43</v>
      </c>
      <c r="L288" s="39">
        <v>45.25</v>
      </c>
      <c r="N288" s="39">
        <v>0.19</v>
      </c>
      <c r="O288" s="39">
        <v>0.05</v>
      </c>
      <c r="S288" s="39">
        <v>99.32</v>
      </c>
      <c r="T288" s="39">
        <v>93.75</v>
      </c>
      <c r="AE288">
        <v>2938</v>
      </c>
      <c r="AF288">
        <v>105</v>
      </c>
      <c r="AG288">
        <v>2291</v>
      </c>
      <c r="AQ288">
        <v>0.81</v>
      </c>
      <c r="BG288">
        <v>0.05</v>
      </c>
      <c r="BH288">
        <v>8.8999999999999996E-2</v>
      </c>
      <c r="BJ288">
        <v>0.15</v>
      </c>
      <c r="BK288">
        <v>0.06</v>
      </c>
      <c r="BL288">
        <v>0.02</v>
      </c>
      <c r="BR288">
        <v>0.14299999999999999</v>
      </c>
      <c r="BS288">
        <v>2.5000000000000001E-2</v>
      </c>
    </row>
    <row r="289" spans="1:71">
      <c r="B289" s="38" t="s">
        <v>2410</v>
      </c>
      <c r="C289" s="38" t="s">
        <v>2413</v>
      </c>
      <c r="D289" s="39">
        <v>43.26</v>
      </c>
      <c r="E289" s="39">
        <v>0.05</v>
      </c>
      <c r="F289" s="39">
        <v>2.29</v>
      </c>
      <c r="J289" s="39">
        <v>8.01</v>
      </c>
      <c r="L289" s="39">
        <v>43.41</v>
      </c>
      <c r="N289" s="39">
        <v>2.0299999999999998</v>
      </c>
      <c r="O289" s="39">
        <v>0.05</v>
      </c>
      <c r="S289" s="39">
        <v>99.1</v>
      </c>
      <c r="T289" s="39">
        <v>90.702047638946937</v>
      </c>
      <c r="AE289">
        <v>2698</v>
      </c>
      <c r="AF289">
        <v>114</v>
      </c>
      <c r="AG289">
        <v>2307</v>
      </c>
      <c r="AQ289">
        <v>1.19</v>
      </c>
      <c r="BG289">
        <v>0.05</v>
      </c>
      <c r="BH289">
        <v>7.2999999999999995E-2</v>
      </c>
      <c r="BJ289">
        <v>0.15</v>
      </c>
      <c r="BK289">
        <v>0.06</v>
      </c>
      <c r="BL289">
        <v>0.02</v>
      </c>
      <c r="BR289">
        <v>0.17399999999999999</v>
      </c>
      <c r="BS289">
        <v>0.21</v>
      </c>
    </row>
    <row r="290" spans="1:71">
      <c r="B290" s="38" t="s">
        <v>2410</v>
      </c>
      <c r="C290" s="38" t="s">
        <v>2414</v>
      </c>
      <c r="D290" s="39">
        <v>44.51</v>
      </c>
      <c r="E290" s="39">
        <v>0.1</v>
      </c>
      <c r="F290" s="39">
        <v>2.39</v>
      </c>
      <c r="J290" s="39">
        <v>7.89</v>
      </c>
      <c r="L290" s="39">
        <v>39.270000000000003</v>
      </c>
      <c r="N290" s="39">
        <v>3.62</v>
      </c>
      <c r="O290" s="39">
        <v>0.14000000000000001</v>
      </c>
      <c r="S290" s="39">
        <v>97.92</v>
      </c>
      <c r="T290" s="39">
        <v>89.958766035430656</v>
      </c>
      <c r="AE290">
        <v>3088</v>
      </c>
      <c r="AF290">
        <v>102</v>
      </c>
      <c r="AG290">
        <v>1951</v>
      </c>
      <c r="AQ290">
        <v>2.65</v>
      </c>
      <c r="BG290">
        <v>0.05</v>
      </c>
      <c r="BH290">
        <v>0.19700000000000001</v>
      </c>
      <c r="BJ290">
        <v>0.29099999999999998</v>
      </c>
      <c r="BK290">
        <v>0.2</v>
      </c>
      <c r="BL290">
        <v>7.0000000000000007E-2</v>
      </c>
      <c r="BR290">
        <v>0.31</v>
      </c>
      <c r="BS290">
        <v>0.04</v>
      </c>
    </row>
    <row r="291" spans="1:71">
      <c r="B291" s="38" t="s">
        <v>2410</v>
      </c>
      <c r="C291" s="38" t="s">
        <v>2415</v>
      </c>
      <c r="D291" s="39">
        <v>44.99</v>
      </c>
      <c r="E291" s="39">
        <v>0.05</v>
      </c>
      <c r="F291" s="39">
        <v>2.14</v>
      </c>
      <c r="J291" s="39">
        <v>7.01</v>
      </c>
      <c r="L291" s="39">
        <v>44.05</v>
      </c>
      <c r="N291" s="39">
        <v>0.85</v>
      </c>
      <c r="O291" s="39">
        <v>0.05</v>
      </c>
      <c r="S291" s="39">
        <v>99.14</v>
      </c>
      <c r="T291" s="39">
        <v>91.877172653534188</v>
      </c>
      <c r="AE291">
        <v>2844</v>
      </c>
      <c r="AF291">
        <v>125</v>
      </c>
      <c r="AG291">
        <v>2432</v>
      </c>
      <c r="AQ291">
        <v>1.27</v>
      </c>
      <c r="BG291">
        <v>0.11899999999999999</v>
      </c>
      <c r="BH291">
        <v>0.14099999999999999</v>
      </c>
      <c r="BJ291">
        <v>0.23599999999999999</v>
      </c>
      <c r="BK291">
        <v>0.108</v>
      </c>
      <c r="BL291">
        <v>5.0999999999999997E-2</v>
      </c>
      <c r="BR291">
        <v>0.17299999999999999</v>
      </c>
      <c r="BS291">
        <v>2.4E-2</v>
      </c>
    </row>
    <row r="292" spans="1:71">
      <c r="B292" s="38" t="s">
        <v>2410</v>
      </c>
      <c r="C292" s="38" t="s">
        <v>2416</v>
      </c>
      <c r="D292" s="39">
        <v>44.01</v>
      </c>
      <c r="E292" s="39">
        <v>0.05</v>
      </c>
      <c r="F292" s="39">
        <v>2.71</v>
      </c>
      <c r="J292" s="39">
        <v>7.85</v>
      </c>
      <c r="L292" s="39">
        <v>41.66</v>
      </c>
      <c r="N292" s="39">
        <v>2.56</v>
      </c>
      <c r="O292" s="39">
        <v>0.15</v>
      </c>
      <c r="S292" s="39">
        <v>98.99</v>
      </c>
      <c r="T292" s="39">
        <v>90.523672710591768</v>
      </c>
      <c r="AE292">
        <v>2850</v>
      </c>
      <c r="AF292">
        <v>102</v>
      </c>
      <c r="AG292">
        <v>1931</v>
      </c>
      <c r="AQ292">
        <v>1.33</v>
      </c>
      <c r="BG292">
        <v>0.05</v>
      </c>
      <c r="BH292">
        <v>0.05</v>
      </c>
      <c r="BJ292">
        <v>0.15</v>
      </c>
      <c r="BK292">
        <v>0.06</v>
      </c>
      <c r="BL292">
        <v>2.5999999999999999E-2</v>
      </c>
      <c r="BR292">
        <v>0.19700000000000001</v>
      </c>
      <c r="BS292">
        <v>2.8000000000000001E-2</v>
      </c>
    </row>
    <row r="293" spans="1:71">
      <c r="B293" s="38" t="s">
        <v>2410</v>
      </c>
      <c r="C293" s="38" t="s">
        <v>2417</v>
      </c>
      <c r="D293" s="39">
        <v>44.77</v>
      </c>
      <c r="E293" s="39">
        <v>0.05</v>
      </c>
      <c r="F293" s="39">
        <v>2.5499999999999998</v>
      </c>
      <c r="J293" s="39">
        <v>7.75</v>
      </c>
      <c r="L293" s="39">
        <v>41.62</v>
      </c>
      <c r="N293" s="39">
        <v>2.17</v>
      </c>
      <c r="O293" s="39">
        <v>0.16</v>
      </c>
      <c r="S293" s="39">
        <v>99.07</v>
      </c>
      <c r="T293" s="39">
        <v>90.62492439455157</v>
      </c>
      <c r="AE293">
        <v>2486</v>
      </c>
      <c r="AF293">
        <v>104</v>
      </c>
      <c r="AG293">
        <v>1983</v>
      </c>
      <c r="AQ293">
        <v>1.49</v>
      </c>
      <c r="BG293">
        <v>0.05</v>
      </c>
      <c r="BH293">
        <v>0.05</v>
      </c>
      <c r="BJ293">
        <v>0.15</v>
      </c>
      <c r="BK293">
        <v>0.06</v>
      </c>
      <c r="BL293">
        <v>3.5999999999999997E-2</v>
      </c>
      <c r="BR293">
        <v>0.17899999999999999</v>
      </c>
      <c r="BS293">
        <v>2.9000000000000001E-2</v>
      </c>
    </row>
    <row r="294" spans="1:71">
      <c r="B294" s="38" t="s">
        <v>2410</v>
      </c>
      <c r="C294" s="38" t="s">
        <v>2418</v>
      </c>
      <c r="D294" s="39">
        <v>40.19</v>
      </c>
      <c r="E294" s="39">
        <v>0.05</v>
      </c>
      <c r="F294" s="39">
        <v>0.21</v>
      </c>
      <c r="J294" s="39">
        <v>7.75</v>
      </c>
      <c r="L294" s="39">
        <v>50.63</v>
      </c>
      <c r="N294" s="39">
        <v>0.17</v>
      </c>
      <c r="O294" s="39">
        <v>0.05</v>
      </c>
      <c r="S294" s="39">
        <v>99.05</v>
      </c>
      <c r="T294" s="39">
        <v>92.162533878079358</v>
      </c>
      <c r="AE294">
        <v>3455</v>
      </c>
      <c r="AF294">
        <v>128</v>
      </c>
      <c r="AG294">
        <v>2652</v>
      </c>
      <c r="AQ294">
        <v>0.05</v>
      </c>
      <c r="BG294">
        <v>0.05</v>
      </c>
      <c r="BH294">
        <v>0.05</v>
      </c>
      <c r="BJ294">
        <v>0.15</v>
      </c>
      <c r="BK294">
        <v>0.06</v>
      </c>
      <c r="BL294">
        <v>0.02</v>
      </c>
      <c r="BR294">
        <v>0.03</v>
      </c>
      <c r="BS294">
        <v>0.01</v>
      </c>
    </row>
    <row r="295" spans="1:71">
      <c r="B295" s="38" t="s">
        <v>2410</v>
      </c>
      <c r="C295" s="38" t="s">
        <v>2419</v>
      </c>
      <c r="D295" s="39">
        <v>40.340000000000003</v>
      </c>
      <c r="E295" s="39">
        <v>0.05</v>
      </c>
      <c r="F295" s="39">
        <v>0.12</v>
      </c>
      <c r="J295" s="39">
        <v>7.32</v>
      </c>
      <c r="L295" s="39">
        <v>51.25</v>
      </c>
      <c r="N295" s="39">
        <v>0.01</v>
      </c>
      <c r="O295" s="39">
        <v>0.05</v>
      </c>
      <c r="S295" s="39">
        <v>99.14</v>
      </c>
      <c r="T295" s="39">
        <v>92.648388068695397</v>
      </c>
      <c r="AE295">
        <v>3549</v>
      </c>
      <c r="AF295">
        <v>125</v>
      </c>
      <c r="AG295">
        <v>2602</v>
      </c>
      <c r="AQ295">
        <v>0.05</v>
      </c>
      <c r="BG295">
        <v>0.05</v>
      </c>
      <c r="BH295">
        <v>0.05</v>
      </c>
      <c r="BJ295">
        <v>0.15</v>
      </c>
      <c r="BK295">
        <v>0.06</v>
      </c>
      <c r="BL295">
        <v>0.02</v>
      </c>
      <c r="BR295">
        <v>0.03</v>
      </c>
      <c r="BS295">
        <v>0.01</v>
      </c>
    </row>
    <row r="296" spans="1:71">
      <c r="B296" s="38" t="s">
        <v>2410</v>
      </c>
      <c r="C296" s="38" t="s">
        <v>2420</v>
      </c>
      <c r="D296" s="39">
        <v>44.13</v>
      </c>
      <c r="E296" s="39">
        <v>0.05</v>
      </c>
      <c r="F296" s="39">
        <v>1.86</v>
      </c>
      <c r="J296" s="39">
        <v>7.78</v>
      </c>
      <c r="L296" s="39">
        <v>43.45</v>
      </c>
      <c r="N296" s="39">
        <v>1.66</v>
      </c>
      <c r="O296" s="39">
        <v>0.06</v>
      </c>
      <c r="S296" s="39">
        <v>98.99</v>
      </c>
      <c r="T296" s="39">
        <v>90.952436329805778</v>
      </c>
      <c r="AE296">
        <v>2542</v>
      </c>
      <c r="AF296">
        <v>110</v>
      </c>
      <c r="AG296">
        <v>2198</v>
      </c>
      <c r="AQ296">
        <v>0.88</v>
      </c>
      <c r="BG296">
        <v>0.05</v>
      </c>
      <c r="BH296">
        <v>0.05</v>
      </c>
      <c r="BJ296">
        <v>0.15</v>
      </c>
      <c r="BK296">
        <v>0.06</v>
      </c>
      <c r="BL296">
        <v>0.02</v>
      </c>
      <c r="BR296">
        <v>0.128</v>
      </c>
      <c r="BS296">
        <v>2.4E-2</v>
      </c>
    </row>
    <row r="297" spans="1:71">
      <c r="B297" s="38" t="s">
        <v>2410</v>
      </c>
      <c r="C297" s="38" t="s">
        <v>2421</v>
      </c>
      <c r="D297" s="39">
        <v>44.1</v>
      </c>
      <c r="E297" s="39">
        <v>0.05</v>
      </c>
      <c r="F297" s="39">
        <v>0.56999999999999995</v>
      </c>
      <c r="J297" s="39">
        <v>8.1199999999999992</v>
      </c>
      <c r="L297" s="39">
        <v>45.72</v>
      </c>
      <c r="N297" s="39">
        <v>0.41</v>
      </c>
      <c r="O297" s="39">
        <v>0.05</v>
      </c>
      <c r="S297" s="39">
        <v>99.02</v>
      </c>
      <c r="T297" s="39">
        <v>91.019288621482943</v>
      </c>
      <c r="AE297">
        <v>3251</v>
      </c>
      <c r="AF297">
        <v>123</v>
      </c>
      <c r="AG297">
        <v>2560</v>
      </c>
      <c r="AQ297">
        <v>0.08</v>
      </c>
      <c r="BG297">
        <v>0.05</v>
      </c>
      <c r="BH297">
        <v>0.05</v>
      </c>
      <c r="BJ297">
        <v>0.15</v>
      </c>
      <c r="BK297">
        <v>0.06</v>
      </c>
      <c r="BL297">
        <v>0.02</v>
      </c>
      <c r="BR297">
        <v>0.03</v>
      </c>
      <c r="BS297">
        <v>0.01</v>
      </c>
    </row>
    <row r="298" spans="1:71">
      <c r="B298" s="38" t="s">
        <v>2410</v>
      </c>
      <c r="C298" s="38" t="s">
        <v>2422</v>
      </c>
      <c r="D298" s="39">
        <v>46.67</v>
      </c>
      <c r="E298" s="39">
        <v>0.05</v>
      </c>
      <c r="F298" s="39">
        <v>2.11</v>
      </c>
      <c r="J298" s="39">
        <v>7.67</v>
      </c>
      <c r="L298" s="39">
        <v>40.299999999999997</v>
      </c>
      <c r="N298" s="39">
        <v>2.02</v>
      </c>
      <c r="O298" s="39">
        <v>0.16</v>
      </c>
      <c r="S298" s="39">
        <v>98.98</v>
      </c>
      <c r="T298" s="39">
        <v>90.437601296596455</v>
      </c>
      <c r="AE298">
        <v>3208</v>
      </c>
      <c r="AF298">
        <v>100</v>
      </c>
      <c r="AG298">
        <v>1948</v>
      </c>
      <c r="AQ298">
        <v>1.1499999999999999</v>
      </c>
      <c r="BG298">
        <v>0.27200000000000002</v>
      </c>
      <c r="BH298">
        <v>0.82299999999999995</v>
      </c>
      <c r="BJ298">
        <v>0.69199999999999995</v>
      </c>
      <c r="BK298">
        <v>0.183</v>
      </c>
      <c r="BL298">
        <v>7.3999999999999996E-2</v>
      </c>
      <c r="BR298">
        <v>0.17</v>
      </c>
      <c r="BS298">
        <v>2.9000000000000001E-2</v>
      </c>
    </row>
    <row r="300" spans="1:71">
      <c r="A300" s="38" t="s">
        <v>1682</v>
      </c>
      <c r="B300" s="38" t="s">
        <v>1663</v>
      </c>
      <c r="C300" s="38" t="s">
        <v>1681</v>
      </c>
      <c r="D300" s="39">
        <v>39.24</v>
      </c>
      <c r="E300" s="39">
        <v>0.03</v>
      </c>
      <c r="F300" s="39">
        <v>0.91</v>
      </c>
      <c r="J300" s="39">
        <v>7.03</v>
      </c>
      <c r="L300" s="39">
        <v>39.75</v>
      </c>
      <c r="N300" s="39">
        <v>1.1299999999999999</v>
      </c>
      <c r="S300" s="39">
        <v>88.09</v>
      </c>
      <c r="T300" s="39">
        <v>91.053703232374659</v>
      </c>
      <c r="AE300">
        <v>1672</v>
      </c>
      <c r="AG300">
        <v>2124</v>
      </c>
    </row>
    <row r="301" spans="1:71">
      <c r="A301" s="38" t="s">
        <v>2423</v>
      </c>
      <c r="B301" s="38" t="s">
        <v>1663</v>
      </c>
      <c r="C301" s="38" t="s">
        <v>1680</v>
      </c>
      <c r="D301" s="39">
        <v>38.65</v>
      </c>
      <c r="E301" s="39">
        <v>7.0000000000000007E-2</v>
      </c>
      <c r="F301" s="39">
        <v>2.4700000000000002</v>
      </c>
      <c r="J301" s="39">
        <v>6.76</v>
      </c>
      <c r="L301" s="39">
        <v>35.17</v>
      </c>
      <c r="N301" s="39">
        <v>1.46</v>
      </c>
      <c r="O301" s="39">
        <v>0.13</v>
      </c>
      <c r="S301" s="39">
        <v>84.71</v>
      </c>
      <c r="T301" s="39">
        <v>90.351953872063476</v>
      </c>
      <c r="AE301">
        <v>2659</v>
      </c>
      <c r="AF301">
        <v>108</v>
      </c>
      <c r="AG301">
        <v>1879</v>
      </c>
    </row>
    <row r="302" spans="1:71">
      <c r="B302" s="38" t="s">
        <v>1663</v>
      </c>
      <c r="C302" s="38" t="s">
        <v>2424</v>
      </c>
      <c r="D302" s="39">
        <v>43.39</v>
      </c>
      <c r="E302" s="39">
        <v>0.13</v>
      </c>
      <c r="F302" s="39">
        <v>2.4500000000000002</v>
      </c>
      <c r="J302" s="39">
        <v>6.84</v>
      </c>
      <c r="L302" s="39">
        <v>32.130000000000003</v>
      </c>
      <c r="N302" s="39">
        <v>4.46</v>
      </c>
      <c r="O302" s="39">
        <v>0.18</v>
      </c>
      <c r="S302" s="39">
        <v>89.58</v>
      </c>
      <c r="T302" s="39">
        <v>89.423879766212096</v>
      </c>
      <c r="AE302">
        <v>3077</v>
      </c>
      <c r="AG302">
        <v>1875</v>
      </c>
      <c r="AP302">
        <v>182.2</v>
      </c>
      <c r="BG302">
        <v>0.68700000000000006</v>
      </c>
      <c r="BH302">
        <v>2.327</v>
      </c>
      <c r="BJ302">
        <v>1.9510000000000001</v>
      </c>
      <c r="BK302">
        <v>0.39</v>
      </c>
      <c r="BL302">
        <v>0.127</v>
      </c>
      <c r="BR302">
        <v>0.128</v>
      </c>
    </row>
    <row r="303" spans="1:71">
      <c r="B303" s="38" t="s">
        <v>1663</v>
      </c>
      <c r="C303" s="38" t="s">
        <v>1679</v>
      </c>
      <c r="D303" s="39">
        <v>40.770000000000003</v>
      </c>
      <c r="E303" s="39">
        <v>0.09</v>
      </c>
      <c r="F303" s="39">
        <v>1.62</v>
      </c>
      <c r="J303" s="39">
        <v>7.63</v>
      </c>
      <c r="L303" s="39">
        <v>35.25</v>
      </c>
      <c r="N303" s="39">
        <v>1.89</v>
      </c>
      <c r="O303" s="39">
        <v>0.08</v>
      </c>
      <c r="S303" s="39">
        <v>87.33</v>
      </c>
      <c r="T303" s="39">
        <v>89.265616207090588</v>
      </c>
      <c r="AE303">
        <v>2080</v>
      </c>
      <c r="AF303">
        <v>122</v>
      </c>
      <c r="AG303">
        <v>2735</v>
      </c>
      <c r="AP303">
        <v>37.65</v>
      </c>
      <c r="BG303">
        <v>9.7000000000000003E-2</v>
      </c>
      <c r="BH303">
        <v>0.36499999999999999</v>
      </c>
      <c r="BJ303">
        <v>0.378</v>
      </c>
      <c r="BK303">
        <v>7.5999999999999998E-2</v>
      </c>
      <c r="BL303">
        <v>2.9000000000000001E-2</v>
      </c>
      <c r="BR303">
        <v>5.5E-2</v>
      </c>
    </row>
    <row r="304" spans="1:71">
      <c r="B304" s="38" t="s">
        <v>1663</v>
      </c>
      <c r="C304" s="38" t="s">
        <v>1678</v>
      </c>
      <c r="D304" s="39">
        <v>40.32</v>
      </c>
      <c r="E304" s="39">
        <v>0.09</v>
      </c>
      <c r="F304" s="39">
        <v>3.34</v>
      </c>
      <c r="J304" s="39">
        <v>7.54</v>
      </c>
      <c r="L304" s="39">
        <v>35.53</v>
      </c>
      <c r="N304" s="39">
        <v>1.87</v>
      </c>
      <c r="O304" s="39">
        <v>0.03</v>
      </c>
      <c r="S304" s="39">
        <v>88.72</v>
      </c>
      <c r="T304" s="39">
        <v>89.453660447030543</v>
      </c>
      <c r="AE304">
        <v>4184</v>
      </c>
      <c r="AG304">
        <v>1890</v>
      </c>
      <c r="AO304">
        <v>3.0000000000000001E-3</v>
      </c>
      <c r="AP304">
        <v>0.21099999999999999</v>
      </c>
      <c r="BG304">
        <v>0.19800000000000001</v>
      </c>
      <c r="BH304">
        <v>0.64500000000000002</v>
      </c>
      <c r="BJ304">
        <v>0.53900000000000003</v>
      </c>
      <c r="BK304">
        <v>0.14399999999999999</v>
      </c>
      <c r="BL304">
        <v>5.5E-2</v>
      </c>
      <c r="BR304">
        <v>0.22500000000000001</v>
      </c>
      <c r="BS304">
        <v>3.5000000000000003E-2</v>
      </c>
    </row>
    <row r="305" spans="2:71">
      <c r="B305" s="38" t="s">
        <v>1663</v>
      </c>
      <c r="C305" s="38" t="s">
        <v>1677</v>
      </c>
      <c r="D305" s="39">
        <v>39.520000000000003</v>
      </c>
      <c r="E305" s="39">
        <v>0.06</v>
      </c>
      <c r="F305" s="39">
        <v>1.51</v>
      </c>
      <c r="J305" s="39">
        <v>7.15</v>
      </c>
      <c r="L305" s="39">
        <v>36.93</v>
      </c>
      <c r="N305" s="39">
        <v>1.32</v>
      </c>
      <c r="O305" s="39">
        <v>0.1</v>
      </c>
      <c r="S305" s="39">
        <v>86.59</v>
      </c>
      <c r="T305" s="39">
        <v>90.288492882755619</v>
      </c>
      <c r="AE305">
        <v>1978</v>
      </c>
      <c r="AG305">
        <v>2054</v>
      </c>
      <c r="AO305">
        <v>2.5999999999999999E-3</v>
      </c>
      <c r="AP305">
        <v>0.27300000000000002</v>
      </c>
      <c r="BG305">
        <v>8.5999999999999993E-2</v>
      </c>
      <c r="BH305">
        <v>0.249</v>
      </c>
      <c r="BJ305">
        <v>0.26600000000000001</v>
      </c>
      <c r="BK305">
        <v>8.1000000000000003E-2</v>
      </c>
      <c r="BL305">
        <v>3.1E-2</v>
      </c>
      <c r="BR305">
        <v>0.1</v>
      </c>
      <c r="BS305">
        <v>1.7999999999999999E-2</v>
      </c>
    </row>
    <row r="306" spans="2:71">
      <c r="B306" s="38" t="s">
        <v>1663</v>
      </c>
      <c r="C306" s="38" t="s">
        <v>1676</v>
      </c>
      <c r="D306" s="39">
        <v>40.29</v>
      </c>
      <c r="E306" s="39">
        <v>7.0000000000000007E-2</v>
      </c>
      <c r="F306" s="39">
        <v>1.77</v>
      </c>
      <c r="J306" s="39">
        <v>7.56</v>
      </c>
      <c r="L306" s="39">
        <v>36.369999999999997</v>
      </c>
      <c r="N306" s="39">
        <v>1.45</v>
      </c>
      <c r="O306" s="39">
        <v>0.11</v>
      </c>
      <c r="S306" s="39">
        <v>87.62</v>
      </c>
      <c r="T306" s="39">
        <v>89.647522800098585</v>
      </c>
      <c r="AE306">
        <v>2429</v>
      </c>
      <c r="AF306">
        <v>117</v>
      </c>
      <c r="AG306">
        <v>2365</v>
      </c>
      <c r="AP306">
        <v>62.81</v>
      </c>
      <c r="BG306">
        <v>0.107</v>
      </c>
      <c r="BH306">
        <v>0.27100000000000002</v>
      </c>
      <c r="BJ306">
        <v>0.28299999999999997</v>
      </c>
      <c r="BK306">
        <v>8.2000000000000003E-2</v>
      </c>
      <c r="BL306">
        <v>3.2000000000000001E-2</v>
      </c>
      <c r="BR306">
        <v>0.125</v>
      </c>
    </row>
    <row r="307" spans="2:71">
      <c r="B307" s="38" t="s">
        <v>1663</v>
      </c>
      <c r="C307" s="38" t="s">
        <v>1675</v>
      </c>
      <c r="D307" s="39">
        <v>41.13</v>
      </c>
      <c r="E307" s="39">
        <v>0.13</v>
      </c>
      <c r="F307" s="39">
        <v>4.07</v>
      </c>
      <c r="J307" s="39">
        <v>8.26</v>
      </c>
      <c r="L307" s="39">
        <v>34.96</v>
      </c>
      <c r="N307" s="39">
        <v>1.83</v>
      </c>
      <c r="O307" s="39">
        <v>0.15</v>
      </c>
      <c r="S307" s="39">
        <v>90.53</v>
      </c>
      <c r="T307" s="39">
        <v>88.396920829353263</v>
      </c>
      <c r="AE307">
        <v>3038</v>
      </c>
      <c r="AG307">
        <v>1879</v>
      </c>
      <c r="AO307">
        <v>7.9699999999999993E-2</v>
      </c>
      <c r="AP307">
        <v>72.53</v>
      </c>
    </row>
    <row r="308" spans="2:71">
      <c r="B308" s="38" t="s">
        <v>1663</v>
      </c>
      <c r="C308" s="38" t="s">
        <v>2425</v>
      </c>
      <c r="D308" s="39">
        <v>40.21</v>
      </c>
      <c r="E308" s="39">
        <v>0.02</v>
      </c>
      <c r="F308" s="39">
        <v>1.1000000000000001</v>
      </c>
      <c r="J308" s="39">
        <v>6.14</v>
      </c>
      <c r="L308" s="39">
        <v>40.31</v>
      </c>
      <c r="N308" s="39">
        <v>0.06</v>
      </c>
      <c r="S308" s="39">
        <v>87.84</v>
      </c>
      <c r="T308" s="39">
        <v>92.198022821418576</v>
      </c>
      <c r="AE308">
        <v>1992</v>
      </c>
      <c r="AG308">
        <v>2226</v>
      </c>
      <c r="AO308">
        <v>4.87E-2</v>
      </c>
      <c r="AP308">
        <v>0.55300000000000005</v>
      </c>
      <c r="BG308">
        <v>8.4000000000000005E-2</v>
      </c>
      <c r="BH308">
        <v>0.17799999999999999</v>
      </c>
      <c r="BJ308">
        <v>9.8000000000000004E-2</v>
      </c>
      <c r="BK308">
        <v>2.4E-2</v>
      </c>
      <c r="BL308">
        <v>8.0000000000000002E-3</v>
      </c>
      <c r="BR308">
        <v>0.06</v>
      </c>
      <c r="BS308">
        <v>1.6E-2</v>
      </c>
    </row>
    <row r="309" spans="2:71">
      <c r="B309" s="38" t="s">
        <v>1663</v>
      </c>
      <c r="C309" s="38" t="s">
        <v>1674</v>
      </c>
      <c r="D309" s="39">
        <v>41.12</v>
      </c>
      <c r="E309" s="39">
        <v>0.11</v>
      </c>
      <c r="F309" s="39">
        <v>3.25</v>
      </c>
      <c r="J309" s="39">
        <v>7.33</v>
      </c>
      <c r="L309" s="39">
        <v>32.46</v>
      </c>
      <c r="N309" s="39">
        <v>1.02</v>
      </c>
      <c r="O309" s="39">
        <v>0.1</v>
      </c>
      <c r="S309" s="39">
        <v>85.39</v>
      </c>
      <c r="T309" s="39">
        <v>88.853067307399868</v>
      </c>
      <c r="AE309">
        <v>2736</v>
      </c>
      <c r="AF309">
        <v>105</v>
      </c>
      <c r="AG309">
        <v>1827</v>
      </c>
    </row>
    <row r="310" spans="2:71">
      <c r="B310" s="38" t="s">
        <v>1663</v>
      </c>
      <c r="C310" s="38" t="s">
        <v>2426</v>
      </c>
      <c r="D310" s="39">
        <v>40.950000000000003</v>
      </c>
      <c r="E310" s="39">
        <v>0.11</v>
      </c>
      <c r="F310" s="39">
        <v>2.97</v>
      </c>
      <c r="J310" s="39">
        <v>7.52</v>
      </c>
      <c r="L310" s="39">
        <v>36.130000000000003</v>
      </c>
      <c r="N310" s="39">
        <v>2.2599999999999998</v>
      </c>
      <c r="O310" s="39">
        <v>0.19</v>
      </c>
      <c r="S310" s="39">
        <v>90.13</v>
      </c>
      <c r="T310" s="39">
        <v>89.635306116823344</v>
      </c>
      <c r="AE310">
        <v>2525</v>
      </c>
      <c r="AF310">
        <v>109</v>
      </c>
      <c r="AG310">
        <v>2035</v>
      </c>
    </row>
    <row r="311" spans="2:71">
      <c r="B311" s="38" t="s">
        <v>1663</v>
      </c>
      <c r="C311" s="38" t="s">
        <v>1673</v>
      </c>
      <c r="D311" s="39">
        <v>42.13</v>
      </c>
      <c r="E311" s="39">
        <v>0.12</v>
      </c>
      <c r="F311" s="39">
        <v>3.59</v>
      </c>
      <c r="J311" s="39">
        <v>7.39</v>
      </c>
      <c r="L311" s="39">
        <v>36.44</v>
      </c>
      <c r="N311" s="39">
        <v>2.58</v>
      </c>
      <c r="O311" s="39">
        <v>0.26</v>
      </c>
      <c r="S311" s="39">
        <v>92.51</v>
      </c>
      <c r="T311" s="39">
        <v>89.87421556000109</v>
      </c>
      <c r="AE311">
        <v>2837</v>
      </c>
      <c r="AG311">
        <v>1930</v>
      </c>
    </row>
    <row r="312" spans="2:71">
      <c r="B312" s="38" t="s">
        <v>1663</v>
      </c>
      <c r="C312" s="38" t="s">
        <v>2427</v>
      </c>
      <c r="D312" s="39">
        <v>40.03</v>
      </c>
      <c r="E312" s="39">
        <v>0.03</v>
      </c>
      <c r="F312" s="39">
        <v>0.86</v>
      </c>
      <c r="J312" s="39">
        <v>6.9</v>
      </c>
      <c r="L312" s="39">
        <v>39.94</v>
      </c>
      <c r="N312" s="39">
        <v>1.6</v>
      </c>
      <c r="S312" s="39">
        <v>89.36</v>
      </c>
      <c r="T312" s="39">
        <v>91.242765763021623</v>
      </c>
      <c r="AE312">
        <v>2147</v>
      </c>
      <c r="AG312">
        <v>2275</v>
      </c>
    </row>
    <row r="313" spans="2:71">
      <c r="B313" s="38" t="s">
        <v>1663</v>
      </c>
      <c r="C313" s="38" t="s">
        <v>1672</v>
      </c>
      <c r="D313" s="39">
        <v>41.43</v>
      </c>
      <c r="E313" s="39">
        <v>0.11</v>
      </c>
      <c r="F313" s="39">
        <v>3.26</v>
      </c>
      <c r="J313" s="39">
        <v>7.3</v>
      </c>
      <c r="L313" s="39">
        <v>35.81</v>
      </c>
      <c r="N313" s="39">
        <v>2.4900000000000002</v>
      </c>
      <c r="O313" s="39">
        <v>0.19</v>
      </c>
      <c r="S313" s="39">
        <v>90.59</v>
      </c>
      <c r="T313" s="39">
        <v>89.826918253017084</v>
      </c>
      <c r="AE313">
        <v>2702</v>
      </c>
      <c r="AG313">
        <v>1888</v>
      </c>
    </row>
    <row r="314" spans="2:71">
      <c r="B314" s="38" t="s">
        <v>1663</v>
      </c>
      <c r="C314" s="38" t="s">
        <v>2428</v>
      </c>
      <c r="D314" s="39">
        <v>38.89</v>
      </c>
      <c r="E314" s="39">
        <v>0.03</v>
      </c>
      <c r="F314" s="39">
        <v>1.17</v>
      </c>
      <c r="J314" s="39">
        <v>6.55</v>
      </c>
      <c r="L314" s="39">
        <v>35.909999999999997</v>
      </c>
      <c r="N314" s="39">
        <v>1.1000000000000001</v>
      </c>
      <c r="O314" s="39">
        <v>0.01</v>
      </c>
      <c r="S314" s="39">
        <v>83.66</v>
      </c>
      <c r="T314" s="39">
        <v>90.79901106928132</v>
      </c>
      <c r="AE314">
        <v>2381</v>
      </c>
      <c r="AF314">
        <v>120</v>
      </c>
      <c r="AG314">
        <v>2164</v>
      </c>
    </row>
    <row r="315" spans="2:71">
      <c r="B315" s="38" t="s">
        <v>1663</v>
      </c>
      <c r="C315" s="38" t="s">
        <v>2429</v>
      </c>
      <c r="D315" s="39">
        <v>36.630000000000003</v>
      </c>
      <c r="E315" s="39">
        <v>0.01</v>
      </c>
      <c r="F315" s="39">
        <v>0.92</v>
      </c>
      <c r="J315" s="39">
        <v>6.37</v>
      </c>
      <c r="L315" s="39">
        <v>35.86</v>
      </c>
      <c r="N315" s="39">
        <v>0.59</v>
      </c>
      <c r="S315" s="39">
        <v>80.38</v>
      </c>
      <c r="T315" s="39">
        <v>91.017795200090234</v>
      </c>
      <c r="AE315">
        <v>2873</v>
      </c>
      <c r="AF315">
        <v>122</v>
      </c>
      <c r="AG315">
        <v>2170</v>
      </c>
      <c r="BG315">
        <v>0.122</v>
      </c>
      <c r="BH315">
        <v>9.8000000000000004E-2</v>
      </c>
      <c r="BJ315">
        <v>2.3E-2</v>
      </c>
      <c r="BK315">
        <v>4.0000000000000001E-3</v>
      </c>
      <c r="BL315">
        <v>2E-3</v>
      </c>
      <c r="BR315">
        <v>5.5E-2</v>
      </c>
    </row>
    <row r="316" spans="2:71">
      <c r="B316" s="38" t="s">
        <v>1663</v>
      </c>
      <c r="C316" s="38" t="s">
        <v>2430</v>
      </c>
      <c r="D316" s="39">
        <v>36.74</v>
      </c>
      <c r="E316" s="39">
        <v>0.01</v>
      </c>
      <c r="F316" s="39">
        <v>0.74</v>
      </c>
      <c r="J316" s="39">
        <v>6.39</v>
      </c>
      <c r="L316" s="39">
        <v>36.659999999999997</v>
      </c>
      <c r="N316" s="39">
        <v>0.91</v>
      </c>
      <c r="S316" s="39">
        <v>81.45</v>
      </c>
      <c r="T316" s="39">
        <v>91.171350410345681</v>
      </c>
      <c r="AE316">
        <v>2370</v>
      </c>
      <c r="AF316">
        <v>104</v>
      </c>
      <c r="AG316">
        <v>2231</v>
      </c>
      <c r="BG316">
        <v>0.19500000000000001</v>
      </c>
      <c r="BH316">
        <v>0.155</v>
      </c>
      <c r="BJ316">
        <v>2.1000000000000001E-2</v>
      </c>
      <c r="BK316">
        <v>5.0000000000000001E-3</v>
      </c>
      <c r="BL316">
        <v>2E-3</v>
      </c>
    </row>
    <row r="317" spans="2:71">
      <c r="B317" s="38" t="s">
        <v>1663</v>
      </c>
      <c r="C317" s="38" t="s">
        <v>2431</v>
      </c>
      <c r="D317" s="39">
        <v>37.64</v>
      </c>
      <c r="E317" s="39">
        <v>0.03</v>
      </c>
      <c r="F317" s="39">
        <v>1.62</v>
      </c>
      <c r="J317" s="39">
        <v>6.42</v>
      </c>
      <c r="L317" s="39">
        <v>34.89</v>
      </c>
      <c r="N317" s="39">
        <v>0.72</v>
      </c>
      <c r="O317" s="39">
        <v>0.05</v>
      </c>
      <c r="S317" s="39">
        <v>81.37</v>
      </c>
      <c r="T317" s="39">
        <v>90.725491895640118</v>
      </c>
      <c r="AE317">
        <v>2513</v>
      </c>
      <c r="AF317">
        <v>114</v>
      </c>
      <c r="AG317">
        <v>1949</v>
      </c>
    </row>
    <row r="318" spans="2:71">
      <c r="B318" s="38" t="s">
        <v>1663</v>
      </c>
      <c r="C318" s="38" t="s">
        <v>1671</v>
      </c>
      <c r="D318" s="39">
        <v>44.57</v>
      </c>
      <c r="E318" s="39">
        <v>0.12</v>
      </c>
      <c r="F318" s="39">
        <v>3.81</v>
      </c>
      <c r="J318" s="39">
        <v>7.89</v>
      </c>
      <c r="L318" s="39">
        <v>35.29</v>
      </c>
      <c r="N318" s="39">
        <v>3.48</v>
      </c>
      <c r="O318" s="39">
        <v>0.28000000000000003</v>
      </c>
      <c r="S318" s="39">
        <v>95.44</v>
      </c>
      <c r="T318" s="39">
        <v>88.951436733322126</v>
      </c>
      <c r="AE318">
        <v>2788</v>
      </c>
      <c r="AG318">
        <v>1887</v>
      </c>
      <c r="BG318">
        <v>1.6919999999999999</v>
      </c>
      <c r="BH318">
        <v>3.47</v>
      </c>
      <c r="BJ318">
        <v>1.752</v>
      </c>
      <c r="BK318">
        <v>0.33900000000000002</v>
      </c>
      <c r="BL318">
        <v>9.1999999999999998E-2</v>
      </c>
      <c r="BR318">
        <v>0.32100000000000001</v>
      </c>
      <c r="BS318">
        <v>4.4999999999999998E-2</v>
      </c>
    </row>
    <row r="319" spans="2:71">
      <c r="B319" s="38" t="s">
        <v>1663</v>
      </c>
      <c r="C319" s="38" t="s">
        <v>1670</v>
      </c>
      <c r="D319" s="39">
        <v>41.51</v>
      </c>
      <c r="E319" s="39">
        <v>0.05</v>
      </c>
      <c r="F319" s="39">
        <v>1.91</v>
      </c>
      <c r="J319" s="39">
        <v>7.14</v>
      </c>
      <c r="L319" s="39">
        <v>38.450000000000003</v>
      </c>
      <c r="N319" s="39">
        <v>1.26</v>
      </c>
      <c r="O319" s="39">
        <v>0.08</v>
      </c>
      <c r="S319" s="39">
        <v>90.4</v>
      </c>
      <c r="T319" s="39">
        <v>90.648330058939095</v>
      </c>
      <c r="AE319">
        <v>2720</v>
      </c>
      <c r="AG319">
        <v>2198</v>
      </c>
      <c r="AO319">
        <v>0.23100000000000001</v>
      </c>
      <c r="AP319">
        <v>2.4750000000000001</v>
      </c>
      <c r="BG319">
        <v>0.42399999999999999</v>
      </c>
      <c r="BH319">
        <v>0.59199999999999997</v>
      </c>
      <c r="BJ319">
        <v>0.24299999999999999</v>
      </c>
      <c r="BK319">
        <v>7.0000000000000007E-2</v>
      </c>
      <c r="BL319">
        <v>2.8000000000000001E-2</v>
      </c>
      <c r="BR319">
        <v>0.156</v>
      </c>
      <c r="BS319">
        <v>2.7E-2</v>
      </c>
    </row>
    <row r="320" spans="2:71">
      <c r="B320" s="38" t="s">
        <v>1663</v>
      </c>
      <c r="C320" s="38" t="s">
        <v>1669</v>
      </c>
      <c r="D320" s="39">
        <v>40.950000000000003</v>
      </c>
      <c r="E320" s="39">
        <v>0.05</v>
      </c>
      <c r="F320" s="39">
        <v>2.0699999999999998</v>
      </c>
      <c r="J320" s="39">
        <v>7.09</v>
      </c>
      <c r="L320" s="39">
        <v>38.67</v>
      </c>
      <c r="N320" s="39">
        <v>1.17</v>
      </c>
      <c r="O320" s="39">
        <v>0.08</v>
      </c>
      <c r="S320" s="39">
        <v>90.08</v>
      </c>
      <c r="T320" s="39">
        <v>90.755710858454151</v>
      </c>
      <c r="AE320">
        <v>3052</v>
      </c>
      <c r="AG320">
        <v>2104</v>
      </c>
      <c r="BG320">
        <v>0.34</v>
      </c>
      <c r="BH320">
        <v>0.59399999999999997</v>
      </c>
      <c r="BJ320">
        <v>0.30499999999999999</v>
      </c>
      <c r="BK320">
        <v>9.2999999999999999E-2</v>
      </c>
      <c r="BL320">
        <v>0.05</v>
      </c>
      <c r="BR320">
        <v>0.23599999999999999</v>
      </c>
      <c r="BS320">
        <v>5.7000000000000002E-2</v>
      </c>
    </row>
    <row r="321" spans="1:71">
      <c r="B321" s="38" t="s">
        <v>1663</v>
      </c>
      <c r="C321" s="38" t="s">
        <v>2432</v>
      </c>
      <c r="D321" s="39">
        <v>39.229999999999997</v>
      </c>
      <c r="E321" s="39">
        <v>0.02</v>
      </c>
      <c r="F321" s="39">
        <v>0.85</v>
      </c>
      <c r="J321" s="39">
        <v>6.86</v>
      </c>
      <c r="L321" s="39">
        <v>39.44</v>
      </c>
      <c r="N321" s="39">
        <v>0.33</v>
      </c>
      <c r="S321" s="39">
        <v>86.73</v>
      </c>
      <c r="T321" s="39">
        <v>91.188408775625533</v>
      </c>
      <c r="AE321">
        <v>2709</v>
      </c>
      <c r="AF321">
        <v>135</v>
      </c>
      <c r="AG321">
        <v>2373</v>
      </c>
      <c r="BG321">
        <v>0.12</v>
      </c>
      <c r="BJ321">
        <v>0.02</v>
      </c>
      <c r="BR321">
        <v>4.0000000000000001E-3</v>
      </c>
    </row>
    <row r="322" spans="1:71">
      <c r="B322" s="38" t="s">
        <v>1663</v>
      </c>
      <c r="C322" s="38" t="s">
        <v>1667</v>
      </c>
      <c r="D322" s="39">
        <v>40.04</v>
      </c>
      <c r="E322" s="39">
        <v>0.05</v>
      </c>
      <c r="F322" s="39">
        <v>1.27</v>
      </c>
      <c r="J322" s="39">
        <v>7.19</v>
      </c>
      <c r="L322" s="39">
        <v>37.57</v>
      </c>
      <c r="N322" s="39">
        <v>0.34</v>
      </c>
      <c r="O322" s="39">
        <v>0.02</v>
      </c>
      <c r="S322" s="39">
        <v>86.48</v>
      </c>
      <c r="T322" s="39">
        <v>90.389756201881966</v>
      </c>
      <c r="AE322">
        <v>2080</v>
      </c>
      <c r="AF322">
        <v>122</v>
      </c>
      <c r="AG322">
        <v>2397</v>
      </c>
    </row>
    <row r="323" spans="1:71">
      <c r="B323" s="38" t="s">
        <v>1663</v>
      </c>
      <c r="C323" s="38" t="s">
        <v>1665</v>
      </c>
      <c r="D323" s="39">
        <v>40.08</v>
      </c>
      <c r="E323" s="39">
        <v>0.06</v>
      </c>
      <c r="F323" s="39">
        <v>1.75</v>
      </c>
      <c r="J323" s="39">
        <v>7.19</v>
      </c>
      <c r="L323" s="39">
        <v>36.99</v>
      </c>
      <c r="N323" s="39">
        <v>0.97</v>
      </c>
      <c r="O323" s="39">
        <v>0.05</v>
      </c>
      <c r="S323" s="39">
        <v>87.09</v>
      </c>
      <c r="T323" s="39">
        <v>90.253754812123844</v>
      </c>
      <c r="AE323">
        <v>2449</v>
      </c>
      <c r="AF323">
        <v>114</v>
      </c>
      <c r="AG323">
        <v>2310</v>
      </c>
      <c r="AO323">
        <v>3.7600000000000001E-2</v>
      </c>
      <c r="AP323">
        <v>54.75</v>
      </c>
    </row>
    <row r="324" spans="1:71">
      <c r="B324" s="38" t="s">
        <v>1663</v>
      </c>
      <c r="C324" s="38" t="s">
        <v>2433</v>
      </c>
      <c r="D324" s="39">
        <v>40.03</v>
      </c>
      <c r="E324" s="39">
        <v>0.05</v>
      </c>
      <c r="F324" s="39">
        <v>1.19</v>
      </c>
      <c r="J324" s="39">
        <v>7.41</v>
      </c>
      <c r="L324" s="39">
        <v>37.14</v>
      </c>
      <c r="N324" s="39">
        <v>0.96</v>
      </c>
      <c r="O324" s="39">
        <v>0.03</v>
      </c>
      <c r="S324" s="39">
        <v>86.81</v>
      </c>
      <c r="T324" s="39">
        <v>90.02181465621716</v>
      </c>
      <c r="AE324">
        <v>2545</v>
      </c>
      <c r="AF324">
        <v>122</v>
      </c>
      <c r="AG324">
        <v>2334</v>
      </c>
    </row>
    <row r="325" spans="1:71">
      <c r="B325" s="38" t="s">
        <v>1663</v>
      </c>
      <c r="C325" s="38" t="s">
        <v>1664</v>
      </c>
      <c r="D325" s="39">
        <v>42.32</v>
      </c>
      <c r="E325" s="39">
        <v>0.05</v>
      </c>
      <c r="F325" s="39">
        <v>2.96</v>
      </c>
      <c r="J325" s="39">
        <v>6.91</v>
      </c>
      <c r="L325" s="39">
        <v>35.1</v>
      </c>
      <c r="N325" s="39">
        <v>2.31</v>
      </c>
      <c r="S325" s="39">
        <v>89.65</v>
      </c>
      <c r="T325" s="39">
        <v>90.141246968183751</v>
      </c>
      <c r="AE325">
        <v>3032</v>
      </c>
      <c r="AG325">
        <v>1884</v>
      </c>
      <c r="BG325">
        <v>0.10199999999999999</v>
      </c>
      <c r="BH325">
        <v>0.16200000000000001</v>
      </c>
      <c r="BJ325">
        <v>8.8999999999999996E-2</v>
      </c>
      <c r="BK325">
        <v>2.8000000000000001E-2</v>
      </c>
      <c r="BL325">
        <v>1.2999999999999999E-2</v>
      </c>
      <c r="BR325">
        <v>0.18099999999999999</v>
      </c>
      <c r="BS325">
        <v>2.3E-2</v>
      </c>
    </row>
    <row r="326" spans="1:71">
      <c r="B326" s="38" t="s">
        <v>1663</v>
      </c>
      <c r="C326" s="38" t="s">
        <v>1661</v>
      </c>
      <c r="D326" s="39">
        <v>43.09</v>
      </c>
      <c r="E326" s="39">
        <v>0.1</v>
      </c>
      <c r="F326" s="39">
        <v>2.95</v>
      </c>
      <c r="J326" s="39">
        <v>7.71</v>
      </c>
      <c r="L326" s="39">
        <v>37.44</v>
      </c>
      <c r="N326" s="39">
        <v>2.2000000000000002</v>
      </c>
      <c r="O326" s="39">
        <v>0.18</v>
      </c>
      <c r="S326" s="39">
        <v>93.67</v>
      </c>
      <c r="T326" s="39">
        <v>89.733961811935757</v>
      </c>
      <c r="AE326">
        <v>2750</v>
      </c>
      <c r="AF326">
        <v>115</v>
      </c>
      <c r="AG326">
        <v>2255</v>
      </c>
    </row>
    <row r="327" spans="1:71">
      <c r="B327" s="38" t="s">
        <v>1663</v>
      </c>
      <c r="C327" s="38" t="s">
        <v>2434</v>
      </c>
      <c r="D327" s="39">
        <v>42.34</v>
      </c>
      <c r="E327" s="39">
        <v>0.12</v>
      </c>
      <c r="F327" s="39">
        <v>3.55</v>
      </c>
      <c r="J327" s="39">
        <v>7.42</v>
      </c>
      <c r="L327" s="39">
        <v>35.11</v>
      </c>
      <c r="N327" s="39">
        <v>3.12</v>
      </c>
      <c r="O327" s="39">
        <v>0.23</v>
      </c>
      <c r="S327" s="39">
        <v>91.89</v>
      </c>
      <c r="T327" s="39">
        <v>89.492763884562009</v>
      </c>
      <c r="AE327">
        <v>2718</v>
      </c>
      <c r="AG327">
        <v>1872</v>
      </c>
      <c r="AO327">
        <v>4.4999999999999997E-3</v>
      </c>
      <c r="AP327">
        <v>102.9</v>
      </c>
      <c r="BG327">
        <v>3.411</v>
      </c>
      <c r="BH327">
        <v>8.077</v>
      </c>
      <c r="BJ327">
        <v>4.4790000000000001</v>
      </c>
      <c r="BK327">
        <v>0.90600000000000003</v>
      </c>
      <c r="BL327">
        <v>0.216</v>
      </c>
      <c r="BR327">
        <v>0.495</v>
      </c>
      <c r="BS327">
        <v>7.0999999999999994E-2</v>
      </c>
    </row>
    <row r="329" spans="1:71">
      <c r="A329" s="38" t="s">
        <v>2435</v>
      </c>
      <c r="B329" s="38" t="s">
        <v>2436</v>
      </c>
      <c r="C329" s="38" t="s">
        <v>2437</v>
      </c>
      <c r="D329" s="39">
        <v>41.93</v>
      </c>
      <c r="E329" s="39">
        <v>0.04</v>
      </c>
      <c r="F329" s="39">
        <v>1.73</v>
      </c>
      <c r="J329" s="39">
        <v>9.09</v>
      </c>
      <c r="L329" s="39">
        <v>44.3</v>
      </c>
      <c r="N329" s="39">
        <v>1.76</v>
      </c>
      <c r="S329" s="39">
        <v>98.85</v>
      </c>
      <c r="T329" s="39">
        <v>89.766970618034449</v>
      </c>
      <c r="AO329">
        <v>0.05</v>
      </c>
      <c r="AP329">
        <v>1.53</v>
      </c>
      <c r="AQ329">
        <v>1.53</v>
      </c>
      <c r="BG329">
        <v>1.0999999999999999E-2</v>
      </c>
      <c r="BH329">
        <v>3.5000000000000003E-2</v>
      </c>
      <c r="BJ329">
        <v>9.6000000000000002E-2</v>
      </c>
      <c r="BK329">
        <v>6.7000000000000004E-2</v>
      </c>
      <c r="BL329">
        <v>3.1E-2</v>
      </c>
      <c r="BR329">
        <v>0.2</v>
      </c>
      <c r="BS329">
        <v>3.4000000000000002E-2</v>
      </c>
    </row>
    <row r="330" spans="1:71">
      <c r="B330" s="38" t="s">
        <v>2436</v>
      </c>
      <c r="C330" s="38" t="s">
        <v>2438</v>
      </c>
      <c r="D330" s="39">
        <v>41.91</v>
      </c>
      <c r="E330" s="39">
        <v>0.04</v>
      </c>
      <c r="F330" s="39">
        <v>2.11</v>
      </c>
      <c r="J330" s="39">
        <v>9.75</v>
      </c>
      <c r="L330" s="39">
        <v>43.2</v>
      </c>
      <c r="N330" s="39">
        <v>1.7</v>
      </c>
      <c r="S330" s="39">
        <v>98.71</v>
      </c>
      <c r="T330" s="39">
        <v>88.858416181007883</v>
      </c>
      <c r="AO330">
        <v>0.01</v>
      </c>
      <c r="AP330">
        <v>0.33</v>
      </c>
      <c r="AQ330">
        <v>0.7</v>
      </c>
      <c r="BG330">
        <v>5.0000000000000001E-3</v>
      </c>
      <c r="BH330">
        <v>8.0000000000000002E-3</v>
      </c>
      <c r="BJ330">
        <v>0.04</v>
      </c>
      <c r="BK330">
        <v>3.3000000000000002E-2</v>
      </c>
      <c r="BL330">
        <v>0.03</v>
      </c>
      <c r="BR330">
        <v>9.4E-2</v>
      </c>
      <c r="BS330">
        <v>1.7999999999999999E-2</v>
      </c>
    </row>
    <row r="331" spans="1:71">
      <c r="B331" s="38" t="s">
        <v>2436</v>
      </c>
      <c r="C331" s="38" t="s">
        <v>2439</v>
      </c>
      <c r="D331" s="39">
        <v>41.75</v>
      </c>
      <c r="E331" s="39">
        <v>0.03</v>
      </c>
      <c r="F331" s="39">
        <v>0.95</v>
      </c>
      <c r="J331" s="39">
        <v>10.02</v>
      </c>
      <c r="L331" s="39">
        <v>44.95</v>
      </c>
      <c r="N331" s="39">
        <v>1.1499999999999999</v>
      </c>
      <c r="S331" s="39">
        <v>98.85</v>
      </c>
      <c r="T331" s="39">
        <v>88.980534477070265</v>
      </c>
      <c r="AO331">
        <v>0.04</v>
      </c>
      <c r="AP331">
        <v>1.99</v>
      </c>
      <c r="BG331">
        <v>1.2999999999999999E-2</v>
      </c>
      <c r="BH331">
        <v>4.5999999999999999E-2</v>
      </c>
      <c r="BJ331">
        <v>7.8E-2</v>
      </c>
      <c r="BK331">
        <v>2.9000000000000001E-2</v>
      </c>
      <c r="BL331">
        <v>1.4999999999999999E-2</v>
      </c>
      <c r="BR331">
        <v>4.2000000000000003E-2</v>
      </c>
      <c r="BS331">
        <v>8.0000000000000002E-3</v>
      </c>
    </row>
    <row r="332" spans="1:71">
      <c r="B332" s="38" t="s">
        <v>2436</v>
      </c>
      <c r="C332" s="38" t="s">
        <v>2440</v>
      </c>
      <c r="D332" s="39">
        <v>42.32</v>
      </c>
      <c r="E332" s="39">
        <v>0.03</v>
      </c>
      <c r="F332" s="39">
        <v>0.87</v>
      </c>
      <c r="J332" s="39">
        <v>8.44</v>
      </c>
      <c r="L332" s="39">
        <v>46.56</v>
      </c>
      <c r="N332" s="39">
        <v>1.1100000000000001</v>
      </c>
      <c r="S332" s="39">
        <v>99.33</v>
      </c>
      <c r="T332" s="39">
        <v>90.8507501517648</v>
      </c>
    </row>
    <row r="333" spans="1:71">
      <c r="B333" s="38" t="s">
        <v>2436</v>
      </c>
      <c r="C333" s="38" t="s">
        <v>2441</v>
      </c>
      <c r="D333" s="39">
        <v>42.77</v>
      </c>
      <c r="E333" s="39">
        <v>0.03</v>
      </c>
      <c r="F333" s="39">
        <v>0.86</v>
      </c>
      <c r="J333" s="39">
        <v>8.4</v>
      </c>
      <c r="L333" s="39">
        <v>46.4</v>
      </c>
      <c r="N333" s="39">
        <v>0.83</v>
      </c>
      <c r="S333" s="39">
        <v>99.29</v>
      </c>
      <c r="T333" s="39">
        <v>90.861618798955618</v>
      </c>
    </row>
    <row r="334" spans="1:71">
      <c r="B334" s="38" t="s">
        <v>2436</v>
      </c>
      <c r="C334" s="38" t="s">
        <v>2442</v>
      </c>
      <c r="D334" s="39">
        <v>42.79</v>
      </c>
      <c r="E334" s="39">
        <v>7.0000000000000007E-2</v>
      </c>
      <c r="F334" s="39">
        <v>1.44</v>
      </c>
      <c r="J334" s="39">
        <v>8.69</v>
      </c>
      <c r="L334" s="39">
        <v>44.86</v>
      </c>
      <c r="N334" s="39">
        <v>1.54</v>
      </c>
      <c r="S334" s="39">
        <v>99.39</v>
      </c>
      <c r="T334" s="39">
        <v>90.283771998479395</v>
      </c>
    </row>
    <row r="335" spans="1:71">
      <c r="B335" s="38" t="s">
        <v>2436</v>
      </c>
      <c r="C335" s="38" t="s">
        <v>2443</v>
      </c>
      <c r="D335" s="39">
        <v>41.85</v>
      </c>
      <c r="E335" s="39">
        <v>0.04</v>
      </c>
      <c r="F335" s="39">
        <v>1.25</v>
      </c>
      <c r="J335" s="39">
        <v>9.5299999999999994</v>
      </c>
      <c r="L335" s="39">
        <v>45.3</v>
      </c>
      <c r="N335" s="39">
        <v>1.34</v>
      </c>
      <c r="S335" s="39">
        <v>99.31</v>
      </c>
      <c r="T335" s="39">
        <v>89.535522125837275</v>
      </c>
    </row>
    <row r="336" spans="1:71">
      <c r="B336" s="38" t="s">
        <v>2436</v>
      </c>
      <c r="C336" s="38" t="s">
        <v>2444</v>
      </c>
      <c r="D336" s="39">
        <v>42.96</v>
      </c>
      <c r="E336" s="39">
        <v>7.0000000000000007E-2</v>
      </c>
      <c r="F336" s="39">
        <v>1.75</v>
      </c>
      <c r="J336" s="39">
        <v>8.69</v>
      </c>
      <c r="L336" s="39">
        <v>43.97</v>
      </c>
      <c r="N336" s="39">
        <v>1.98</v>
      </c>
      <c r="S336" s="39">
        <v>99.42</v>
      </c>
      <c r="T336" s="39">
        <v>90.106562229609722</v>
      </c>
    </row>
    <row r="337" spans="1:71">
      <c r="B337" s="38" t="s">
        <v>2436</v>
      </c>
      <c r="C337" s="38" t="s">
        <v>2445</v>
      </c>
      <c r="D337" s="39">
        <v>42.59</v>
      </c>
      <c r="E337" s="39">
        <v>0.04</v>
      </c>
      <c r="F337" s="39">
        <v>1.2</v>
      </c>
      <c r="J337" s="39">
        <v>8.5500000000000007</v>
      </c>
      <c r="L337" s="39">
        <v>45.4</v>
      </c>
      <c r="N337" s="39">
        <v>1.59</v>
      </c>
      <c r="S337" s="39">
        <v>99.37</v>
      </c>
      <c r="T337" s="39">
        <v>90.528414755732797</v>
      </c>
    </row>
    <row r="338" spans="1:71">
      <c r="B338" s="38" t="s">
        <v>2436</v>
      </c>
      <c r="C338" s="38" t="s">
        <v>2446</v>
      </c>
      <c r="D338" s="39">
        <v>41.45</v>
      </c>
      <c r="E338" s="39">
        <v>0.05</v>
      </c>
      <c r="F338" s="39">
        <v>0.81</v>
      </c>
      <c r="J338" s="39">
        <v>9.2200000000000006</v>
      </c>
      <c r="L338" s="39">
        <v>46.98</v>
      </c>
      <c r="N338" s="39">
        <v>0.76</v>
      </c>
      <c r="S338" s="39">
        <v>99.27</v>
      </c>
      <c r="T338" s="39">
        <v>90.168898746054765</v>
      </c>
    </row>
    <row r="339" spans="1:71">
      <c r="B339" s="38" t="s">
        <v>2436</v>
      </c>
      <c r="C339" s="38" t="s">
        <v>2447</v>
      </c>
      <c r="D339" s="39">
        <v>42.9</v>
      </c>
      <c r="E339" s="39">
        <v>0.08</v>
      </c>
      <c r="F339" s="39">
        <v>1.8</v>
      </c>
      <c r="J339" s="39">
        <v>8.82</v>
      </c>
      <c r="L339" s="39">
        <v>43.69</v>
      </c>
      <c r="N339" s="39">
        <v>2.15</v>
      </c>
      <c r="S339" s="39">
        <v>99.44</v>
      </c>
      <c r="T339" s="39">
        <v>89.915620498044873</v>
      </c>
    </row>
    <row r="341" spans="1:71">
      <c r="A341" s="38" t="s">
        <v>2448</v>
      </c>
      <c r="B341" s="38" t="s">
        <v>2449</v>
      </c>
      <c r="C341" s="38" t="s">
        <v>2450</v>
      </c>
      <c r="D341" s="39">
        <v>40.4</v>
      </c>
      <c r="E341" s="39">
        <v>0.17</v>
      </c>
      <c r="F341" s="39">
        <v>0.61</v>
      </c>
      <c r="J341" s="39">
        <v>9.8699999999999992</v>
      </c>
      <c r="L341" s="39">
        <v>37</v>
      </c>
      <c r="N341" s="39">
        <v>0.41</v>
      </c>
      <c r="O341" s="39">
        <v>0.04</v>
      </c>
      <c r="S341" s="39">
        <v>88.5</v>
      </c>
      <c r="T341" s="39">
        <v>88.1</v>
      </c>
      <c r="AE341">
        <v>540</v>
      </c>
      <c r="AF341">
        <v>121</v>
      </c>
      <c r="AG341">
        <v>2845</v>
      </c>
      <c r="BH341">
        <v>0.14000000000000001</v>
      </c>
      <c r="BJ341">
        <v>9.0700000000000003E-2</v>
      </c>
      <c r="BK341">
        <v>2.2499999999999999E-2</v>
      </c>
      <c r="BL341">
        <v>3.1699999999999999E-2</v>
      </c>
      <c r="BR341">
        <v>4.3299999999999998E-2</v>
      </c>
    </row>
    <row r="342" spans="1:71">
      <c r="B342" s="38" t="s">
        <v>2451</v>
      </c>
      <c r="C342" s="38" t="s">
        <v>2452</v>
      </c>
      <c r="D342" s="39">
        <v>40</v>
      </c>
      <c r="E342" s="39">
        <v>0.09</v>
      </c>
      <c r="F342" s="39">
        <v>2.66</v>
      </c>
      <c r="J342" s="39">
        <v>8.17</v>
      </c>
      <c r="L342" s="39">
        <v>34.1</v>
      </c>
      <c r="N342" s="39">
        <v>1.84</v>
      </c>
      <c r="O342" s="39">
        <v>0.08</v>
      </c>
      <c r="S342" s="39">
        <v>86.94</v>
      </c>
      <c r="T342" s="39">
        <v>89.2</v>
      </c>
      <c r="AE342">
        <v>1707</v>
      </c>
      <c r="AF342">
        <v>96</v>
      </c>
      <c r="AG342">
        <v>1751</v>
      </c>
      <c r="BH342">
        <v>0.23499999999999999</v>
      </c>
      <c r="BJ342">
        <v>0.248</v>
      </c>
      <c r="BK342">
        <v>0.109</v>
      </c>
      <c r="BL342">
        <v>0.06</v>
      </c>
      <c r="BR342">
        <v>0.19700000000000001</v>
      </c>
    </row>
    <row r="343" spans="1:71">
      <c r="B343" s="38" t="s">
        <v>2451</v>
      </c>
      <c r="C343" s="38" t="s">
        <v>2453</v>
      </c>
      <c r="D343" s="39">
        <v>38.5</v>
      </c>
      <c r="E343" s="39">
        <v>0.11</v>
      </c>
      <c r="F343" s="39">
        <v>3.02</v>
      </c>
      <c r="J343" s="39">
        <v>8.65</v>
      </c>
      <c r="L343" s="39">
        <v>35.4</v>
      </c>
      <c r="N343" s="39">
        <v>1.0900000000000001</v>
      </c>
      <c r="O343" s="39">
        <v>0.06</v>
      </c>
      <c r="S343" s="39">
        <v>86.83</v>
      </c>
      <c r="T343" s="39">
        <v>89</v>
      </c>
      <c r="AE343">
        <v>2726</v>
      </c>
      <c r="AF343">
        <v>78</v>
      </c>
      <c r="AG343">
        <v>2037</v>
      </c>
      <c r="BH343">
        <v>0.23899999999999999</v>
      </c>
      <c r="BJ343">
        <v>0.27600000000000002</v>
      </c>
      <c r="BK343">
        <v>0.16200000000000001</v>
      </c>
      <c r="BL343">
        <v>7.0000000000000007E-2</v>
      </c>
      <c r="BR343">
        <v>0.316</v>
      </c>
    </row>
    <row r="344" spans="1:71">
      <c r="B344" s="38" t="s">
        <v>2451</v>
      </c>
      <c r="C344" s="38" t="s">
        <v>2454</v>
      </c>
      <c r="D344" s="39">
        <v>31.9</v>
      </c>
      <c r="E344" s="39">
        <v>5.8</v>
      </c>
      <c r="F344" s="39">
        <v>13.1</v>
      </c>
      <c r="J344" s="39">
        <v>9.19</v>
      </c>
      <c r="L344" s="39">
        <v>24.4</v>
      </c>
      <c r="N344" s="39">
        <v>5.6</v>
      </c>
      <c r="O344" s="39">
        <v>0.04</v>
      </c>
      <c r="S344" s="39">
        <v>90.03</v>
      </c>
      <c r="T344" s="39">
        <v>84</v>
      </c>
      <c r="AE344">
        <v>2179</v>
      </c>
      <c r="AF344">
        <v>82</v>
      </c>
      <c r="AG344">
        <v>949</v>
      </c>
      <c r="BH344">
        <v>2.3199999999999998</v>
      </c>
      <c r="BJ344">
        <v>1.29</v>
      </c>
      <c r="BK344">
        <v>0.27800000000000002</v>
      </c>
      <c r="BL344">
        <v>0.35599999999999998</v>
      </c>
      <c r="BR344">
        <v>3.6700000000000003E-2</v>
      </c>
    </row>
    <row r="345" spans="1:71">
      <c r="B345" s="38" t="s">
        <v>2451</v>
      </c>
      <c r="C345" s="38" t="s">
        <v>2455</v>
      </c>
      <c r="D345" s="39">
        <v>43.2</v>
      </c>
      <c r="E345" s="39">
        <v>1.55</v>
      </c>
      <c r="F345" s="39">
        <v>7.75</v>
      </c>
      <c r="J345" s="39">
        <v>6.16</v>
      </c>
      <c r="L345" s="39">
        <v>22</v>
      </c>
      <c r="N345" s="39">
        <v>15.6</v>
      </c>
      <c r="O345" s="39">
        <v>0.2</v>
      </c>
      <c r="S345" s="39">
        <v>96.46</v>
      </c>
      <c r="T345" s="39">
        <v>86.5</v>
      </c>
      <c r="AE345">
        <v>1869</v>
      </c>
      <c r="AF345">
        <v>43</v>
      </c>
      <c r="AG345">
        <v>325</v>
      </c>
      <c r="BH345">
        <v>7.35</v>
      </c>
      <c r="BJ345">
        <v>7.218</v>
      </c>
      <c r="BK345">
        <v>2.3820000000000001</v>
      </c>
      <c r="BL345">
        <v>0.71399999999999997</v>
      </c>
      <c r="BR345">
        <v>0.44900000000000001</v>
      </c>
    </row>
    <row r="346" spans="1:71">
      <c r="B346" s="38" t="s">
        <v>2451</v>
      </c>
      <c r="C346" s="38" t="s">
        <v>2456</v>
      </c>
      <c r="D346" s="39">
        <v>42.9</v>
      </c>
      <c r="E346" s="39">
        <v>0.27</v>
      </c>
      <c r="F346" s="39">
        <v>16.7</v>
      </c>
      <c r="J346" s="39">
        <v>5.86</v>
      </c>
      <c r="L346" s="39">
        <v>12.9</v>
      </c>
      <c r="N346" s="39">
        <v>14.5</v>
      </c>
      <c r="O346" s="39">
        <v>0.65</v>
      </c>
      <c r="S346" s="39">
        <v>93.78</v>
      </c>
      <c r="T346" s="39">
        <v>81.3</v>
      </c>
      <c r="AE346">
        <v>676</v>
      </c>
      <c r="AF346">
        <v>50</v>
      </c>
      <c r="AG346">
        <v>452</v>
      </c>
      <c r="BH346">
        <v>0.374</v>
      </c>
      <c r="BJ346">
        <v>0.65500000000000003</v>
      </c>
      <c r="BK346">
        <v>0.45400000000000001</v>
      </c>
      <c r="BL346">
        <v>0.32500000000000001</v>
      </c>
      <c r="BR346">
        <v>0.495</v>
      </c>
    </row>
    <row r="347" spans="1:71">
      <c r="B347" s="38" t="s">
        <v>2451</v>
      </c>
      <c r="C347" s="38" t="s">
        <v>2457</v>
      </c>
      <c r="D347" s="39">
        <v>37.4</v>
      </c>
      <c r="E347" s="39">
        <v>7.0000000000000007E-2</v>
      </c>
      <c r="F347" s="39">
        <v>0.97</v>
      </c>
      <c r="J347" s="39">
        <v>12.35</v>
      </c>
      <c r="L347" s="39">
        <v>36.700000000000003</v>
      </c>
      <c r="N347" s="39">
        <v>0.04</v>
      </c>
      <c r="O347" s="39">
        <v>0.11</v>
      </c>
      <c r="S347" s="39">
        <v>87.64</v>
      </c>
      <c r="T347" s="39">
        <v>85.5</v>
      </c>
      <c r="AE347">
        <v>3054</v>
      </c>
      <c r="AF347">
        <v>63</v>
      </c>
      <c r="AG347">
        <v>2618</v>
      </c>
      <c r="BG347">
        <v>0.11</v>
      </c>
      <c r="BH347">
        <v>1.1499999999999999</v>
      </c>
      <c r="BK347">
        <v>0.47</v>
      </c>
      <c r="BL347">
        <v>8.2000000000000003E-2</v>
      </c>
      <c r="BR347">
        <v>0.43</v>
      </c>
      <c r="BS347">
        <v>6.4000000000000001E-2</v>
      </c>
    </row>
    <row r="348" spans="1:71">
      <c r="B348" s="38" t="s">
        <v>2451</v>
      </c>
      <c r="C348" s="38" t="s">
        <v>2458</v>
      </c>
      <c r="D348" s="39">
        <v>38.4</v>
      </c>
      <c r="E348" s="39">
        <v>0.04</v>
      </c>
      <c r="F348" s="39">
        <v>1.05</v>
      </c>
      <c r="J348" s="39">
        <v>9.9600000000000009</v>
      </c>
      <c r="L348" s="39">
        <v>37.729999999999997</v>
      </c>
      <c r="N348" s="39">
        <v>0.04</v>
      </c>
      <c r="O348" s="39">
        <v>0.05</v>
      </c>
      <c r="S348" s="39">
        <v>87.27</v>
      </c>
      <c r="T348" s="39">
        <v>88.2</v>
      </c>
      <c r="AE348">
        <v>3057</v>
      </c>
      <c r="AF348">
        <v>112</v>
      </c>
      <c r="AG348">
        <v>2372</v>
      </c>
    </row>
    <row r="349" spans="1:71">
      <c r="B349" s="38" t="s">
        <v>2451</v>
      </c>
      <c r="C349" s="38" t="s">
        <v>2459</v>
      </c>
      <c r="D349" s="39">
        <v>47.8</v>
      </c>
      <c r="E349" s="39">
        <v>0.02</v>
      </c>
      <c r="F349" s="39">
        <v>1.04</v>
      </c>
      <c r="J349" s="39">
        <v>7.44</v>
      </c>
      <c r="L349" s="39">
        <v>38.200000000000003</v>
      </c>
      <c r="N349" s="39">
        <v>0.44</v>
      </c>
      <c r="O349" s="39">
        <v>0.05</v>
      </c>
      <c r="S349" s="39">
        <v>94.99</v>
      </c>
      <c r="T349" s="39">
        <v>91</v>
      </c>
      <c r="AE349">
        <v>1715</v>
      </c>
      <c r="AF349">
        <v>87</v>
      </c>
      <c r="AG349">
        <v>1703</v>
      </c>
      <c r="BG349">
        <v>4.1000000000000002E-2</v>
      </c>
      <c r="BH349">
        <v>8.4000000000000005E-2</v>
      </c>
      <c r="BK349">
        <v>7.7999999999999996E-3</v>
      </c>
      <c r="BL349">
        <v>3.0999999999999999E-3</v>
      </c>
      <c r="BR349">
        <v>3.5999999999999997E-2</v>
      </c>
      <c r="BS349">
        <v>8.2000000000000007E-3</v>
      </c>
    </row>
    <row r="350" spans="1:71">
      <c r="B350" s="38" t="s">
        <v>2451</v>
      </c>
      <c r="C350" s="38" t="s">
        <v>2460</v>
      </c>
      <c r="D350" s="39">
        <v>39.200000000000003</v>
      </c>
      <c r="E350" s="39">
        <v>0.02</v>
      </c>
      <c r="F350" s="39">
        <v>0.98</v>
      </c>
      <c r="J350" s="39">
        <v>6.95</v>
      </c>
      <c r="L350" s="39">
        <v>40.200000000000003</v>
      </c>
      <c r="N350" s="39">
        <v>0.03</v>
      </c>
      <c r="O350" s="39">
        <v>0.05</v>
      </c>
      <c r="S350" s="39">
        <v>87.43</v>
      </c>
      <c r="T350" s="39">
        <v>92</v>
      </c>
      <c r="AE350">
        <v>2118</v>
      </c>
      <c r="AF350">
        <v>68</v>
      </c>
      <c r="AG350">
        <v>2764</v>
      </c>
    </row>
    <row r="351" spans="1:71">
      <c r="B351" s="38" t="s">
        <v>2451</v>
      </c>
      <c r="C351" s="38" t="s">
        <v>2461</v>
      </c>
      <c r="D351" s="39">
        <v>34.6</v>
      </c>
      <c r="E351" s="39">
        <v>0.01</v>
      </c>
      <c r="F351" s="39">
        <v>0.12</v>
      </c>
      <c r="J351" s="39">
        <v>7.77</v>
      </c>
      <c r="L351" s="39">
        <v>42.27</v>
      </c>
      <c r="N351" s="39">
        <v>0.09</v>
      </c>
      <c r="O351" s="39">
        <v>0.05</v>
      </c>
      <c r="S351" s="39">
        <v>84.91</v>
      </c>
      <c r="T351" s="39">
        <v>91.5</v>
      </c>
      <c r="AE351">
        <v>2687</v>
      </c>
      <c r="AG351">
        <v>2222</v>
      </c>
    </row>
    <row r="353" spans="1:71">
      <c r="A353" s="38" t="s">
        <v>2462</v>
      </c>
      <c r="B353" s="38" t="s">
        <v>2463</v>
      </c>
      <c r="C353" s="38" t="s">
        <v>2464</v>
      </c>
      <c r="D353" s="39">
        <v>42.56</v>
      </c>
      <c r="E353" s="39">
        <v>8.1000000000000003E-2</v>
      </c>
      <c r="F353" s="39">
        <v>1.33</v>
      </c>
      <c r="J353" s="39">
        <v>10.75</v>
      </c>
      <c r="L353" s="39">
        <v>43.23</v>
      </c>
      <c r="N353" s="39">
        <v>0.39</v>
      </c>
      <c r="O353" s="39">
        <v>0.04</v>
      </c>
      <c r="S353" s="39">
        <v>98.381</v>
      </c>
      <c r="T353" s="39">
        <f t="shared" ref="T353:T370" si="3">L353/40.3/(L353/40.3+J353/71.8)*100</f>
        <v>87.752106999470485</v>
      </c>
      <c r="AE353">
        <v>1419</v>
      </c>
      <c r="AG353">
        <v>2219</v>
      </c>
      <c r="AO353">
        <v>0.17</v>
      </c>
      <c r="AP353">
        <v>4.4000000000000004</v>
      </c>
      <c r="AQ353">
        <v>0.5</v>
      </c>
      <c r="BG353">
        <v>6.1000000000000004E-3</v>
      </c>
      <c r="BH353">
        <v>0.16400000000000001</v>
      </c>
      <c r="BJ353">
        <v>0.14499999999999999</v>
      </c>
      <c r="BK353">
        <v>4.5999999999999999E-2</v>
      </c>
      <c r="BL353">
        <v>1.72E-2</v>
      </c>
      <c r="BR353">
        <v>0.08</v>
      </c>
      <c r="BS353">
        <v>1.4E-2</v>
      </c>
    </row>
    <row r="354" spans="1:71">
      <c r="B354" s="38" t="s">
        <v>2463</v>
      </c>
      <c r="C354" s="38" t="s">
        <v>2465</v>
      </c>
      <c r="D354" s="39">
        <v>42.42</v>
      </c>
      <c r="E354" s="39">
        <v>0.12</v>
      </c>
      <c r="F354" s="39">
        <v>3.16</v>
      </c>
      <c r="J354" s="39">
        <v>9.0299999999999994</v>
      </c>
      <c r="L354" s="39">
        <v>40.270000000000003</v>
      </c>
      <c r="N354" s="39">
        <v>0.63</v>
      </c>
      <c r="O354" s="39">
        <v>0.01</v>
      </c>
      <c r="S354" s="39">
        <v>95.64</v>
      </c>
      <c r="T354" s="39">
        <f t="shared" si="3"/>
        <v>88.821013149345916</v>
      </c>
      <c r="AE354">
        <v>22587</v>
      </c>
      <c r="AG354">
        <v>1973</v>
      </c>
      <c r="AO354">
        <v>0.13</v>
      </c>
      <c r="AP354">
        <v>5</v>
      </c>
      <c r="AQ354">
        <v>0.74</v>
      </c>
      <c r="BG354" t="s">
        <v>383</v>
      </c>
      <c r="BH354">
        <v>0.23300000000000001</v>
      </c>
      <c r="BJ354">
        <v>0.2</v>
      </c>
      <c r="BK354">
        <v>6.3E-2</v>
      </c>
      <c r="BL354">
        <v>2.3699999999999999E-2</v>
      </c>
      <c r="BR354">
        <v>8.6999999999999994E-2</v>
      </c>
      <c r="BS354" t="s">
        <v>383</v>
      </c>
    </row>
    <row r="355" spans="1:71">
      <c r="B355" s="38" t="s">
        <v>2463</v>
      </c>
      <c r="C355" s="38" t="s">
        <v>2466</v>
      </c>
      <c r="D355" s="39">
        <v>43.17</v>
      </c>
      <c r="E355" s="39">
        <v>3.1E-2</v>
      </c>
      <c r="F355" s="39">
        <v>0.5</v>
      </c>
      <c r="J355" s="39">
        <v>8.9499999999999993</v>
      </c>
      <c r="L355" s="39">
        <v>46.24</v>
      </c>
      <c r="N355" s="39">
        <v>0.48</v>
      </c>
      <c r="O355" s="39">
        <v>0.01</v>
      </c>
      <c r="S355" s="39">
        <v>99.380999999999972</v>
      </c>
      <c r="T355" s="39">
        <f t="shared" si="3"/>
        <v>90.200686442342629</v>
      </c>
      <c r="AE355">
        <v>1160</v>
      </c>
      <c r="AG355">
        <v>2544</v>
      </c>
      <c r="AO355">
        <v>0.05</v>
      </c>
      <c r="AP355">
        <v>3.6</v>
      </c>
      <c r="AQ355">
        <v>0.45</v>
      </c>
      <c r="BG355" t="s">
        <v>383</v>
      </c>
      <c r="BH355">
        <v>0.14899999999999999</v>
      </c>
      <c r="BJ355">
        <v>0.17499999999999999</v>
      </c>
      <c r="BK355">
        <v>4.3999999999999997E-2</v>
      </c>
      <c r="BL355">
        <v>1.6199999999999999E-2</v>
      </c>
      <c r="BR355">
        <v>0.05</v>
      </c>
      <c r="BS355" t="s">
        <v>383</v>
      </c>
    </row>
    <row r="356" spans="1:71">
      <c r="B356" s="38" t="s">
        <v>2463</v>
      </c>
      <c r="C356" s="38" t="s">
        <v>2467</v>
      </c>
      <c r="D356" s="39">
        <v>42.93</v>
      </c>
      <c r="E356" s="39">
        <v>6.4000000000000001E-2</v>
      </c>
      <c r="F356" s="39">
        <v>0.72</v>
      </c>
      <c r="J356" s="39">
        <v>8.9700000000000006</v>
      </c>
      <c r="L356" s="39">
        <v>45.52</v>
      </c>
      <c r="N356" s="39">
        <v>0.56000000000000005</v>
      </c>
      <c r="O356" s="39">
        <v>0.01</v>
      </c>
      <c r="S356" s="39">
        <v>98.774000000000001</v>
      </c>
      <c r="T356" s="39">
        <f t="shared" si="3"/>
        <v>90.041095622463544</v>
      </c>
      <c r="AE356">
        <v>1618</v>
      </c>
      <c r="AG356">
        <v>2558</v>
      </c>
      <c r="AO356">
        <v>0.25</v>
      </c>
      <c r="AP356">
        <v>4.5</v>
      </c>
      <c r="AQ356">
        <v>0.55000000000000004</v>
      </c>
      <c r="BG356" t="s">
        <v>383</v>
      </c>
      <c r="BH356">
        <v>0.4</v>
      </c>
      <c r="BJ356">
        <v>0.32600000000000001</v>
      </c>
      <c r="BK356">
        <v>0.09</v>
      </c>
      <c r="BL356">
        <v>3.2599999999999997E-2</v>
      </c>
      <c r="BR356">
        <v>9.1999999999999998E-2</v>
      </c>
      <c r="BS356" t="s">
        <v>383</v>
      </c>
    </row>
    <row r="357" spans="1:71">
      <c r="B357" s="38" t="s">
        <v>2463</v>
      </c>
      <c r="C357" s="38" t="s">
        <v>2468</v>
      </c>
      <c r="D357" s="39">
        <v>43.61</v>
      </c>
      <c r="E357" s="39">
        <v>5.1999999999999998E-2</v>
      </c>
      <c r="F357" s="39">
        <v>0.82</v>
      </c>
      <c r="J357" s="39">
        <v>9.27</v>
      </c>
      <c r="L357" s="39">
        <v>44.95</v>
      </c>
      <c r="N357" s="39">
        <v>0.56000000000000005</v>
      </c>
      <c r="O357" s="39">
        <v>0.09</v>
      </c>
      <c r="S357" s="39">
        <v>99.35199999999999</v>
      </c>
      <c r="T357" s="39">
        <f t="shared" si="3"/>
        <v>89.62560584017011</v>
      </c>
      <c r="AE357">
        <v>2234</v>
      </c>
      <c r="AG357">
        <v>2466</v>
      </c>
      <c r="AO357">
        <v>0.13</v>
      </c>
      <c r="AP357">
        <v>4.8</v>
      </c>
      <c r="AQ357">
        <v>0.56999999999999995</v>
      </c>
      <c r="BG357">
        <v>0.13100000000000001</v>
      </c>
      <c r="BH357">
        <v>0.37</v>
      </c>
      <c r="BJ357">
        <v>0.27900000000000003</v>
      </c>
      <c r="BK357">
        <v>7.0999999999999994E-2</v>
      </c>
      <c r="BL357">
        <v>2.5000000000000001E-2</v>
      </c>
      <c r="BR357">
        <v>7.0000000000000007E-2</v>
      </c>
      <c r="BS357">
        <v>1.18E-2</v>
      </c>
    </row>
    <row r="358" spans="1:71">
      <c r="B358" s="38" t="s">
        <v>2463</v>
      </c>
      <c r="C358" s="38" t="s">
        <v>2469</v>
      </c>
      <c r="D358" s="39">
        <v>42.68</v>
      </c>
      <c r="E358" s="39">
        <v>3.2000000000000001E-2</v>
      </c>
      <c r="F358" s="39">
        <v>0.66</v>
      </c>
      <c r="J358" s="39">
        <v>8.17</v>
      </c>
      <c r="L358" s="39">
        <v>46.97</v>
      </c>
      <c r="N358" s="39">
        <v>0.35</v>
      </c>
      <c r="O358" s="39">
        <v>0.19</v>
      </c>
      <c r="S358" s="39">
        <v>99.051999999999964</v>
      </c>
      <c r="T358" s="39">
        <f t="shared" si="3"/>
        <v>91.105403818843087</v>
      </c>
      <c r="AE358">
        <v>2077</v>
      </c>
      <c r="AG358">
        <v>2647</v>
      </c>
      <c r="AO358">
        <v>50.1</v>
      </c>
      <c r="AP358">
        <v>3.6</v>
      </c>
      <c r="AQ358">
        <v>0.41</v>
      </c>
      <c r="BG358">
        <v>0.15</v>
      </c>
      <c r="BH358">
        <v>0.39</v>
      </c>
      <c r="BJ358">
        <v>0.20699999999999999</v>
      </c>
      <c r="BK358">
        <v>4.1000000000000002E-2</v>
      </c>
      <c r="BL358">
        <v>1.2800000000000001E-2</v>
      </c>
      <c r="BR358">
        <v>5.0999999999999997E-2</v>
      </c>
      <c r="BS358">
        <v>1.0500000000000001E-2</v>
      </c>
    </row>
    <row r="359" spans="1:71">
      <c r="B359" s="38" t="s">
        <v>2463</v>
      </c>
      <c r="C359" s="38" t="s">
        <v>2470</v>
      </c>
      <c r="D359" s="39">
        <v>43.09</v>
      </c>
      <c r="E359" s="39">
        <v>2.3E-2</v>
      </c>
      <c r="F359" s="39">
        <v>0.74</v>
      </c>
      <c r="J359" s="39">
        <v>8.51</v>
      </c>
      <c r="L359" s="39">
        <v>46.1</v>
      </c>
      <c r="N359" s="39">
        <v>0.42</v>
      </c>
      <c r="O359" s="39">
        <v>50.01</v>
      </c>
      <c r="S359" s="39">
        <v>148.893</v>
      </c>
      <c r="T359" s="39">
        <f t="shared" si="3"/>
        <v>90.611571578235896</v>
      </c>
      <c r="AE359">
        <v>2480</v>
      </c>
      <c r="AG359">
        <v>2616</v>
      </c>
      <c r="AO359">
        <v>0.13</v>
      </c>
      <c r="AP359">
        <v>3.8</v>
      </c>
      <c r="AQ359">
        <v>0.2</v>
      </c>
      <c r="BG359" t="s">
        <v>383</v>
      </c>
      <c r="BH359">
        <v>0.51</v>
      </c>
      <c r="BJ359">
        <v>0.30399999999999999</v>
      </c>
      <c r="BK359">
        <v>5.3999999999999999E-2</v>
      </c>
      <c r="BL359">
        <v>1.61E-2</v>
      </c>
      <c r="BR359">
        <v>0.05</v>
      </c>
      <c r="BS359" t="s">
        <v>383</v>
      </c>
    </row>
    <row r="360" spans="1:71">
      <c r="B360" s="38" t="s">
        <v>2463</v>
      </c>
      <c r="C360" s="38" t="s">
        <v>2471</v>
      </c>
      <c r="D360" s="39">
        <v>42.88</v>
      </c>
      <c r="E360" s="39">
        <v>0.01</v>
      </c>
      <c r="F360" s="39">
        <v>0.87</v>
      </c>
      <c r="J360" s="39">
        <v>8.27</v>
      </c>
      <c r="L360" s="39">
        <v>46.52</v>
      </c>
      <c r="N360" s="39">
        <v>0.44</v>
      </c>
      <c r="O360" s="39">
        <v>50.01</v>
      </c>
      <c r="S360" s="39">
        <v>149</v>
      </c>
      <c r="T360" s="39">
        <f t="shared" si="3"/>
        <v>90.92722116764854</v>
      </c>
      <c r="AE360">
        <v>5554</v>
      </c>
      <c r="AG360">
        <v>2601</v>
      </c>
      <c r="AO360">
        <v>0.1</v>
      </c>
      <c r="AP360">
        <v>3.8</v>
      </c>
      <c r="AQ360">
        <v>0.21</v>
      </c>
      <c r="BG360" t="s">
        <v>383</v>
      </c>
      <c r="BH360">
        <v>0.64</v>
      </c>
      <c r="BJ360">
        <v>0.39</v>
      </c>
      <c r="BK360">
        <v>6.2E-2</v>
      </c>
      <c r="BL360">
        <v>1.67E-2</v>
      </c>
      <c r="BR360">
        <v>3.2300000000000002E-2</v>
      </c>
      <c r="BS360" t="s">
        <v>383</v>
      </c>
    </row>
    <row r="361" spans="1:71">
      <c r="B361" s="38" t="s">
        <v>2463</v>
      </c>
      <c r="C361" s="38" t="s">
        <v>2472</v>
      </c>
      <c r="D361" s="39">
        <v>43.1</v>
      </c>
      <c r="E361" s="39">
        <v>0.01</v>
      </c>
      <c r="F361" s="39">
        <v>0.39</v>
      </c>
      <c r="J361" s="39">
        <v>8.1999999999999993</v>
      </c>
      <c r="L361" s="39">
        <v>47.07</v>
      </c>
      <c r="N361" s="39">
        <v>0.44</v>
      </c>
      <c r="O361" s="39">
        <v>0.06</v>
      </c>
      <c r="S361" s="39">
        <v>99.27</v>
      </c>
      <c r="T361" s="39">
        <f t="shared" si="3"/>
        <v>91.092928843158887</v>
      </c>
      <c r="AE361">
        <v>1178</v>
      </c>
      <c r="AG361">
        <v>2676</v>
      </c>
      <c r="AO361">
        <v>0.27</v>
      </c>
      <c r="AP361">
        <v>9.4</v>
      </c>
      <c r="AQ361">
        <v>0.24</v>
      </c>
      <c r="BG361" t="s">
        <v>383</v>
      </c>
      <c r="BH361">
        <v>0.65</v>
      </c>
      <c r="BJ361">
        <v>0.39</v>
      </c>
      <c r="BK361">
        <v>0.06</v>
      </c>
      <c r="BL361">
        <v>1.5699999999999999E-2</v>
      </c>
      <c r="BR361">
        <v>2.1700000000000001E-2</v>
      </c>
      <c r="BS361" t="s">
        <v>383</v>
      </c>
    </row>
    <row r="362" spans="1:71">
      <c r="B362" s="38" t="s">
        <v>2463</v>
      </c>
      <c r="C362" s="38" t="s">
        <v>2473</v>
      </c>
      <c r="D362" s="39">
        <v>43.03</v>
      </c>
      <c r="E362" s="39">
        <v>1.0999999999999999E-2</v>
      </c>
      <c r="F362" s="39">
        <v>0.82</v>
      </c>
      <c r="J362" s="39">
        <v>8.26</v>
      </c>
      <c r="L362" s="39">
        <v>46.28</v>
      </c>
      <c r="N362" s="39">
        <v>0.49</v>
      </c>
      <c r="O362" s="39">
        <v>0.01</v>
      </c>
      <c r="S362" s="39">
        <v>98.900999999999982</v>
      </c>
      <c r="T362" s="39">
        <f t="shared" si="3"/>
        <v>90.894478937748474</v>
      </c>
      <c r="AE362">
        <v>5579</v>
      </c>
      <c r="AG362">
        <v>2627</v>
      </c>
      <c r="AO362">
        <v>0.15</v>
      </c>
      <c r="AP362">
        <v>4.4000000000000004</v>
      </c>
      <c r="AQ362">
        <v>0.06</v>
      </c>
      <c r="BG362" t="s">
        <v>383</v>
      </c>
      <c r="BH362">
        <v>0.95</v>
      </c>
      <c r="BJ362">
        <v>0.59</v>
      </c>
      <c r="BK362">
        <v>9.2999999999999999E-2</v>
      </c>
      <c r="BL362">
        <v>2.35E-2</v>
      </c>
      <c r="BR362">
        <v>2.1000000000000001E-2</v>
      </c>
      <c r="BS362" t="s">
        <v>383</v>
      </c>
    </row>
    <row r="363" spans="1:71">
      <c r="B363" s="38" t="s">
        <v>2463</v>
      </c>
      <c r="C363" s="38" t="s">
        <v>2474</v>
      </c>
      <c r="D363" s="39">
        <v>43.57</v>
      </c>
      <c r="E363" s="39">
        <v>1.0999999999999999E-2</v>
      </c>
      <c r="F363" s="39">
        <v>0.48</v>
      </c>
      <c r="J363" s="39">
        <v>8.01</v>
      </c>
      <c r="L363" s="39">
        <v>46.66</v>
      </c>
      <c r="N363" s="39">
        <v>0.45</v>
      </c>
      <c r="O363" s="39">
        <v>0.01</v>
      </c>
      <c r="S363" s="39">
        <v>99.191000000000003</v>
      </c>
      <c r="T363" s="39">
        <f t="shared" si="3"/>
        <v>91.211440485424561</v>
      </c>
      <c r="AE363">
        <v>1346</v>
      </c>
      <c r="AG363">
        <v>2620</v>
      </c>
      <c r="AO363">
        <v>0.16</v>
      </c>
      <c r="AP363">
        <v>4</v>
      </c>
      <c r="AQ363">
        <v>0.15</v>
      </c>
      <c r="BG363">
        <v>0.28799999999999998</v>
      </c>
      <c r="BH363">
        <v>0.86</v>
      </c>
      <c r="BJ363">
        <v>0.54</v>
      </c>
      <c r="BK363">
        <v>0.09</v>
      </c>
      <c r="BL363">
        <v>2.2499999999999999E-2</v>
      </c>
      <c r="BR363">
        <v>2.1299999999999999E-2</v>
      </c>
      <c r="BS363">
        <v>3.8999999999999998E-3</v>
      </c>
    </row>
    <row r="364" spans="1:71">
      <c r="B364" s="38" t="s">
        <v>2463</v>
      </c>
      <c r="C364" s="38" t="s">
        <v>2475</v>
      </c>
      <c r="D364" s="39">
        <v>43.95</v>
      </c>
      <c r="E364" s="39">
        <v>1.2999999999999999E-2</v>
      </c>
      <c r="F364" s="39">
        <v>0.61</v>
      </c>
      <c r="J364" s="39">
        <v>8.08</v>
      </c>
      <c r="L364" s="39">
        <v>46.03</v>
      </c>
      <c r="N364" s="39">
        <v>0.56000000000000005</v>
      </c>
      <c r="O364" s="39">
        <v>0.01</v>
      </c>
      <c r="S364" s="39">
        <v>99.252999999999986</v>
      </c>
      <c r="T364" s="39">
        <f t="shared" si="3"/>
        <v>91.031069983897893</v>
      </c>
      <c r="AE364">
        <v>2078</v>
      </c>
      <c r="AG364">
        <v>2566</v>
      </c>
      <c r="AO364">
        <v>0.05</v>
      </c>
      <c r="AP364">
        <v>8.3000000000000007</v>
      </c>
      <c r="AQ364">
        <v>0.19</v>
      </c>
      <c r="BG364" t="s">
        <v>383</v>
      </c>
      <c r="BH364">
        <v>0.95</v>
      </c>
      <c r="BJ364">
        <v>0.61</v>
      </c>
      <c r="BK364">
        <v>0.105</v>
      </c>
      <c r="BL364">
        <v>2.64E-2</v>
      </c>
      <c r="BR364">
        <v>2.3300000000000001E-2</v>
      </c>
      <c r="BS364" t="s">
        <v>383</v>
      </c>
    </row>
    <row r="365" spans="1:71">
      <c r="B365" s="38" t="s">
        <v>2463</v>
      </c>
      <c r="C365" s="38" t="s">
        <v>2476</v>
      </c>
      <c r="D365" s="39">
        <v>43.57</v>
      </c>
      <c r="E365" s="39">
        <v>1.6E-2</v>
      </c>
      <c r="F365" s="39">
        <v>0.59</v>
      </c>
      <c r="J365" s="39">
        <v>8.3800000000000008</v>
      </c>
      <c r="L365" s="39">
        <v>46.09</v>
      </c>
      <c r="N365" s="39">
        <v>0.5</v>
      </c>
      <c r="O365" s="39">
        <v>0.01</v>
      </c>
      <c r="S365" s="39">
        <v>99.155999999999977</v>
      </c>
      <c r="T365" s="39">
        <f t="shared" si="3"/>
        <v>90.739889705882348</v>
      </c>
      <c r="AE365">
        <v>2391</v>
      </c>
      <c r="AG365">
        <v>2625</v>
      </c>
      <c r="AO365">
        <v>0.18</v>
      </c>
      <c r="AP365">
        <v>5.3</v>
      </c>
      <c r="AQ365">
        <v>0.21</v>
      </c>
      <c r="BG365">
        <v>0.34599999999999997</v>
      </c>
      <c r="BH365">
        <v>1.04</v>
      </c>
      <c r="BJ365">
        <v>0.63</v>
      </c>
      <c r="BK365">
        <v>0.11</v>
      </c>
      <c r="BL365">
        <v>2.7699999999999999E-2</v>
      </c>
      <c r="BR365">
        <v>2.4299999999999999E-2</v>
      </c>
      <c r="BS365">
        <v>3.8999999999999998E-3</v>
      </c>
    </row>
    <row r="366" spans="1:71">
      <c r="B366" s="38" t="s">
        <v>2463</v>
      </c>
      <c r="C366" s="38" t="s">
        <v>2477</v>
      </c>
      <c r="D366" s="39">
        <v>43.48</v>
      </c>
      <c r="E366" s="39">
        <v>2.1999999999999999E-2</v>
      </c>
      <c r="F366" s="39">
        <v>0.52</v>
      </c>
      <c r="J366" s="39">
        <v>0.52</v>
      </c>
      <c r="L366" s="39">
        <v>46.62</v>
      </c>
      <c r="N366" s="39">
        <v>0.46</v>
      </c>
      <c r="O366" s="39">
        <v>0.09</v>
      </c>
      <c r="S366" s="39">
        <v>91.711999999999989</v>
      </c>
      <c r="T366" s="39">
        <f t="shared" si="3"/>
        <v>99.377841219473964</v>
      </c>
      <c r="AE366">
        <v>1418</v>
      </c>
      <c r="AG366">
        <v>2596</v>
      </c>
      <c r="AO366">
        <v>0.12</v>
      </c>
      <c r="AP366">
        <v>4.7</v>
      </c>
      <c r="AQ366">
        <v>0.17</v>
      </c>
      <c r="BG366" t="s">
        <v>383</v>
      </c>
      <c r="BH366">
        <v>1.04</v>
      </c>
      <c r="BJ366">
        <v>0.61</v>
      </c>
      <c r="BK366">
        <v>0.107</v>
      </c>
      <c r="BL366">
        <v>2.7099999999999999E-2</v>
      </c>
      <c r="BR366">
        <v>2.47E-2</v>
      </c>
      <c r="BS366" t="s">
        <v>383</v>
      </c>
    </row>
    <row r="367" spans="1:71">
      <c r="B367" s="38" t="s">
        <v>2463</v>
      </c>
      <c r="C367" s="38" t="s">
        <v>2478</v>
      </c>
      <c r="D367" s="39">
        <v>43.26</v>
      </c>
      <c r="E367" s="39">
        <v>1.7999999999999999E-2</v>
      </c>
      <c r="F367" s="39">
        <v>0.47</v>
      </c>
      <c r="J367" s="39">
        <v>0.47</v>
      </c>
      <c r="L367" s="39">
        <v>46.54</v>
      </c>
      <c r="N367" s="39">
        <v>0.45</v>
      </c>
      <c r="O367" s="39">
        <v>0.01</v>
      </c>
      <c r="S367" s="39">
        <v>91.217999999999989</v>
      </c>
      <c r="T367" s="39">
        <f t="shared" si="3"/>
        <v>99.436365816766653</v>
      </c>
      <c r="AE367">
        <v>1356</v>
      </c>
      <c r="AG367">
        <v>2737</v>
      </c>
      <c r="AO367">
        <v>0.17</v>
      </c>
      <c r="AP367">
        <v>4.7</v>
      </c>
      <c r="AQ367">
        <v>0.33</v>
      </c>
      <c r="BG367">
        <v>0.375</v>
      </c>
      <c r="BH367">
        <v>1.02</v>
      </c>
      <c r="BJ367">
        <v>0.57999999999999996</v>
      </c>
      <c r="BK367">
        <v>0.10199999999999999</v>
      </c>
      <c r="BL367">
        <v>2.63E-2</v>
      </c>
      <c r="BR367">
        <v>2.5899999999999999E-2</v>
      </c>
      <c r="BS367">
        <v>4.1999999999999997E-3</v>
      </c>
    </row>
    <row r="368" spans="1:71">
      <c r="B368" s="38" t="s">
        <v>2463</v>
      </c>
      <c r="C368" s="38" t="s">
        <v>2479</v>
      </c>
      <c r="D368" s="39">
        <v>43.56</v>
      </c>
      <c r="E368" s="39">
        <v>2.1999999999999999E-2</v>
      </c>
      <c r="F368" s="39">
        <v>0.64</v>
      </c>
      <c r="J368" s="39">
        <v>0.64</v>
      </c>
      <c r="L368" s="39">
        <v>46.35</v>
      </c>
      <c r="N368" s="39">
        <v>0.47</v>
      </c>
      <c r="O368" s="39">
        <v>0.02</v>
      </c>
      <c r="S368" s="39">
        <v>91.702000000000027</v>
      </c>
      <c r="T368" s="39">
        <f t="shared" si="3"/>
        <v>99.230944007881391</v>
      </c>
      <c r="AE368">
        <v>2092</v>
      </c>
      <c r="AG368">
        <v>2599</v>
      </c>
      <c r="AO368">
        <v>0.05</v>
      </c>
      <c r="AP368">
        <v>4.5999999999999996</v>
      </c>
      <c r="AQ368">
        <v>0.4</v>
      </c>
      <c r="BG368">
        <v>0.45</v>
      </c>
      <c r="BH368">
        <v>1.18</v>
      </c>
      <c r="BJ368">
        <v>0.66</v>
      </c>
      <c r="BK368">
        <v>0.121</v>
      </c>
      <c r="BL368">
        <v>3.2500000000000001E-2</v>
      </c>
      <c r="BR368">
        <v>4.2000000000000003E-2</v>
      </c>
      <c r="BS368">
        <v>6.4999999999999997E-3</v>
      </c>
    </row>
    <row r="369" spans="1:71">
      <c r="B369" s="38" t="s">
        <v>2463</v>
      </c>
      <c r="C369" s="38" t="s">
        <v>2480</v>
      </c>
      <c r="D369" s="39">
        <v>43.14</v>
      </c>
      <c r="E369" s="39">
        <v>4.1000000000000002E-2</v>
      </c>
      <c r="F369" s="39">
        <v>0.8</v>
      </c>
      <c r="J369" s="39">
        <v>0.8</v>
      </c>
      <c r="L369" s="39">
        <v>46.21</v>
      </c>
      <c r="N369" s="39">
        <v>0.37</v>
      </c>
      <c r="O369" s="39">
        <v>0.03</v>
      </c>
      <c r="S369" s="39">
        <v>91.390999999999991</v>
      </c>
      <c r="T369" s="39">
        <f t="shared" si="3"/>
        <v>99.037645838146588</v>
      </c>
      <c r="AE369">
        <v>2323</v>
      </c>
      <c r="AG369">
        <v>2621</v>
      </c>
      <c r="AO369">
        <v>0.11</v>
      </c>
      <c r="AP369">
        <v>4</v>
      </c>
      <c r="AQ369">
        <v>0.35</v>
      </c>
      <c r="BG369" t="s">
        <v>383</v>
      </c>
      <c r="BH369">
        <v>1.08</v>
      </c>
      <c r="BJ369">
        <v>0.57999999999999996</v>
      </c>
      <c r="BK369">
        <v>0.105</v>
      </c>
      <c r="BL369">
        <v>2.8199999999999999E-2</v>
      </c>
      <c r="BR369">
        <v>3.7999999999999999E-2</v>
      </c>
      <c r="BS369" t="s">
        <v>383</v>
      </c>
    </row>
    <row r="370" spans="1:71">
      <c r="B370" s="38" t="s">
        <v>2463</v>
      </c>
      <c r="C370" s="38" t="s">
        <v>2481</v>
      </c>
      <c r="D370" s="39">
        <v>46.13</v>
      </c>
      <c r="E370" s="39">
        <v>6.3E-2</v>
      </c>
      <c r="F370" s="39">
        <v>1.34</v>
      </c>
      <c r="J370" s="39">
        <v>1.34</v>
      </c>
      <c r="L370" s="39">
        <v>42.81</v>
      </c>
      <c r="N370" s="39">
        <v>0.82</v>
      </c>
      <c r="O370" s="39">
        <v>0.02</v>
      </c>
      <c r="S370" s="39">
        <v>92.523000000000025</v>
      </c>
      <c r="T370" s="39">
        <f t="shared" si="3"/>
        <v>98.273460879351347</v>
      </c>
      <c r="AE370">
        <v>4330</v>
      </c>
      <c r="AG370">
        <v>2740</v>
      </c>
      <c r="AO370">
        <v>0.22</v>
      </c>
      <c r="AP370">
        <v>7.7</v>
      </c>
      <c r="AQ370">
        <v>0.73</v>
      </c>
      <c r="BG370">
        <v>0.68</v>
      </c>
      <c r="BH370">
        <v>1.98</v>
      </c>
      <c r="BJ370">
        <v>1.1399999999999999</v>
      </c>
      <c r="BK370">
        <v>0.20200000000000001</v>
      </c>
      <c r="BL370">
        <v>5.5E-2</v>
      </c>
      <c r="BR370">
        <v>0.06</v>
      </c>
      <c r="BS370">
        <v>9.1999999999999998E-3</v>
      </c>
    </row>
    <row r="372" spans="1:71">
      <c r="A372" s="38" t="s">
        <v>2482</v>
      </c>
      <c r="B372" s="38" t="s">
        <v>2483</v>
      </c>
      <c r="C372" s="38" t="s">
        <v>2484</v>
      </c>
      <c r="D372" s="39">
        <v>43.48</v>
      </c>
      <c r="E372" s="39">
        <v>5.8000000000000003E-2</v>
      </c>
      <c r="F372" s="39">
        <v>1.1100000000000001</v>
      </c>
      <c r="J372" s="39">
        <v>8.5299999999999994</v>
      </c>
      <c r="L372" s="39">
        <v>45.56</v>
      </c>
      <c r="N372" s="39">
        <v>0.69</v>
      </c>
      <c r="O372" s="39">
        <v>0.16</v>
      </c>
      <c r="S372" s="39">
        <v>99.587999999999994</v>
      </c>
      <c r="T372" s="39">
        <v>91.37</v>
      </c>
      <c r="AE372">
        <v>2406</v>
      </c>
      <c r="AF372">
        <v>130</v>
      </c>
      <c r="AG372">
        <v>2561</v>
      </c>
      <c r="AO372">
        <v>0.7</v>
      </c>
      <c r="AP372">
        <v>25.7</v>
      </c>
      <c r="AQ372">
        <v>1.4</v>
      </c>
      <c r="BG372">
        <v>2.0339999999999998</v>
      </c>
      <c r="BH372">
        <v>3.8559999999999999</v>
      </c>
      <c r="BJ372">
        <v>1.61</v>
      </c>
      <c r="BK372">
        <v>0.31</v>
      </c>
      <c r="BL372">
        <v>0.08</v>
      </c>
      <c r="BR372">
        <v>0.11</v>
      </c>
      <c r="BS372">
        <v>0.02</v>
      </c>
    </row>
    <row r="373" spans="1:71">
      <c r="B373" s="38" t="s">
        <v>2483</v>
      </c>
      <c r="C373" s="38" t="s">
        <v>2485</v>
      </c>
      <c r="D373" s="39">
        <v>43.25</v>
      </c>
      <c r="E373" s="39">
        <v>3.7999999999999999E-2</v>
      </c>
      <c r="F373" s="39">
        <v>1.1000000000000001</v>
      </c>
      <c r="J373" s="39">
        <v>8.93</v>
      </c>
      <c r="L373" s="39">
        <v>45.39</v>
      </c>
      <c r="N373" s="39">
        <v>0.72</v>
      </c>
      <c r="O373" s="39">
        <v>0.12</v>
      </c>
      <c r="S373" s="39">
        <v>99.548000000000016</v>
      </c>
      <c r="T373" s="39">
        <v>90.94</v>
      </c>
      <c r="AE373">
        <v>2800</v>
      </c>
      <c r="AF373">
        <v>128</v>
      </c>
      <c r="AG373">
        <v>2512</v>
      </c>
      <c r="AO373">
        <v>0.4</v>
      </c>
      <c r="AP373">
        <v>15</v>
      </c>
      <c r="AQ373">
        <v>0.6</v>
      </c>
      <c r="BG373">
        <v>0.82099999999999995</v>
      </c>
      <c r="BH373">
        <v>1.63</v>
      </c>
      <c r="BJ373">
        <v>0.58399999999999996</v>
      </c>
      <c r="BK373">
        <v>0.09</v>
      </c>
      <c r="BL373">
        <v>0.02</v>
      </c>
      <c r="BR373">
        <v>0.06</v>
      </c>
      <c r="BS373">
        <v>0.01</v>
      </c>
    </row>
    <row r="374" spans="1:71">
      <c r="B374" s="38" t="s">
        <v>2483</v>
      </c>
      <c r="C374" s="38" t="s">
        <v>2486</v>
      </c>
      <c r="D374" s="39">
        <v>44.48</v>
      </c>
      <c r="E374" s="39">
        <v>0.112</v>
      </c>
      <c r="F374" s="39">
        <v>3.35</v>
      </c>
      <c r="J374" s="39">
        <v>8.4700000000000006</v>
      </c>
      <c r="L374" s="39">
        <v>40.36</v>
      </c>
      <c r="N374" s="39">
        <v>2.86</v>
      </c>
      <c r="O374" s="39">
        <v>0.28000000000000003</v>
      </c>
      <c r="S374" s="39">
        <v>99.91200000000002</v>
      </c>
      <c r="T374" s="39">
        <v>90.42</v>
      </c>
      <c r="AE374">
        <v>3244</v>
      </c>
      <c r="AF374">
        <v>116</v>
      </c>
      <c r="AG374">
        <v>2198</v>
      </c>
      <c r="AO374">
        <v>0.1</v>
      </c>
      <c r="AP374">
        <v>26.2</v>
      </c>
      <c r="AQ374">
        <v>3.3</v>
      </c>
      <c r="BG374">
        <v>1.3779999999999999</v>
      </c>
      <c r="BH374">
        <v>2.452</v>
      </c>
      <c r="BJ374">
        <v>1.1359999999999999</v>
      </c>
      <c r="BK374">
        <v>0.32</v>
      </c>
      <c r="BL374">
        <v>0.12</v>
      </c>
      <c r="BR374">
        <v>0.32</v>
      </c>
      <c r="BS374">
        <v>0.06</v>
      </c>
    </row>
    <row r="375" spans="1:71">
      <c r="B375" s="38" t="s">
        <v>2483</v>
      </c>
      <c r="C375" s="38" t="s">
        <v>2487</v>
      </c>
      <c r="D375" s="39">
        <v>44.31</v>
      </c>
      <c r="E375" s="39">
        <v>9.0999999999999998E-2</v>
      </c>
      <c r="F375" s="39">
        <v>2.74</v>
      </c>
      <c r="J375" s="39">
        <v>8.48</v>
      </c>
      <c r="L375" s="39">
        <v>42.11</v>
      </c>
      <c r="N375" s="39">
        <v>1.93</v>
      </c>
      <c r="O375" s="39">
        <v>0.3</v>
      </c>
      <c r="S375" s="39">
        <v>99.961000000000027</v>
      </c>
      <c r="T375" s="39">
        <v>90.77</v>
      </c>
      <c r="AE375">
        <v>3006</v>
      </c>
      <c r="AF375">
        <v>118</v>
      </c>
      <c r="AG375">
        <v>2263</v>
      </c>
      <c r="AO375">
        <v>1</v>
      </c>
      <c r="AP375">
        <v>23.9</v>
      </c>
      <c r="AQ375">
        <v>2.5</v>
      </c>
      <c r="BG375">
        <v>2.496</v>
      </c>
      <c r="BH375">
        <v>3.0209999999999999</v>
      </c>
      <c r="BJ375">
        <v>1.2410000000000001</v>
      </c>
      <c r="BK375">
        <v>0.42</v>
      </c>
      <c r="BL375">
        <v>0.16</v>
      </c>
      <c r="BR375">
        <v>0.56999999999999995</v>
      </c>
      <c r="BS375">
        <v>0.1</v>
      </c>
    </row>
    <row r="376" spans="1:71">
      <c r="B376" s="38" t="s">
        <v>2483</v>
      </c>
      <c r="C376" s="38" t="s">
        <v>2488</v>
      </c>
      <c r="D376" s="39">
        <v>42.42</v>
      </c>
      <c r="E376" s="39">
        <v>1.9E-2</v>
      </c>
      <c r="F376" s="39">
        <v>0.79</v>
      </c>
      <c r="J376" s="39">
        <v>8.5500000000000007</v>
      </c>
      <c r="L376" s="39">
        <v>47.53</v>
      </c>
      <c r="N376" s="39">
        <v>0.04</v>
      </c>
      <c r="S376" s="39">
        <v>99.34899999999999</v>
      </c>
      <c r="T376" s="39">
        <v>91.68</v>
      </c>
      <c r="AE376">
        <v>2342</v>
      </c>
      <c r="AF376">
        <v>131</v>
      </c>
      <c r="AG376">
        <v>2708</v>
      </c>
      <c r="AO376">
        <v>0.3</v>
      </c>
      <c r="AP376">
        <v>6.4</v>
      </c>
      <c r="AQ376">
        <v>0.4</v>
      </c>
      <c r="BG376">
        <v>0.35899999999999999</v>
      </c>
      <c r="BH376">
        <v>0.99</v>
      </c>
      <c r="BJ376">
        <v>0.39</v>
      </c>
      <c r="BK376">
        <v>0.1</v>
      </c>
      <c r="BL376">
        <v>0.03</v>
      </c>
      <c r="BR376">
        <v>0.04</v>
      </c>
      <c r="BS376">
        <v>0.01</v>
      </c>
    </row>
    <row r="377" spans="1:71">
      <c r="B377" s="38" t="s">
        <v>2483</v>
      </c>
      <c r="C377" s="38" t="s">
        <v>2489</v>
      </c>
      <c r="D377" s="39">
        <v>43.59</v>
      </c>
      <c r="E377" s="39">
        <v>3.5999999999999997E-2</v>
      </c>
      <c r="F377" s="39">
        <v>1.26</v>
      </c>
      <c r="J377" s="39">
        <v>9.07</v>
      </c>
      <c r="L377" s="39">
        <v>45.36</v>
      </c>
      <c r="N377" s="39">
        <v>0.65</v>
      </c>
      <c r="O377" s="39">
        <v>0.1</v>
      </c>
      <c r="S377" s="39">
        <v>100.06599999999999</v>
      </c>
      <c r="T377" s="39">
        <v>90.83</v>
      </c>
      <c r="AE377">
        <v>2683</v>
      </c>
      <c r="AF377">
        <v>120</v>
      </c>
      <c r="AG377">
        <v>2457</v>
      </c>
      <c r="AP377">
        <v>6.5</v>
      </c>
      <c r="AQ377">
        <v>0.8</v>
      </c>
      <c r="BG377">
        <v>0.54800000000000004</v>
      </c>
      <c r="BH377">
        <v>0.626</v>
      </c>
      <c r="BJ377">
        <v>0.16800000000000001</v>
      </c>
      <c r="BK377">
        <v>0.03</v>
      </c>
      <c r="BL377">
        <v>0.01</v>
      </c>
      <c r="BR377">
        <v>7.0000000000000007E-2</v>
      </c>
      <c r="BS377">
        <v>0.01</v>
      </c>
    </row>
    <row r="378" spans="1:71">
      <c r="B378" s="38" t="s">
        <v>2483</v>
      </c>
      <c r="C378" s="38" t="s">
        <v>2490</v>
      </c>
      <c r="D378" s="39">
        <v>44.56</v>
      </c>
      <c r="E378" s="39">
        <v>0.156</v>
      </c>
      <c r="F378" s="39">
        <v>4.53</v>
      </c>
      <c r="J378" s="39">
        <v>8.4700000000000006</v>
      </c>
      <c r="L378" s="39">
        <v>37.71</v>
      </c>
      <c r="N378" s="39">
        <v>3.87</v>
      </c>
      <c r="O378" s="39">
        <v>0.32</v>
      </c>
      <c r="S378" s="39">
        <v>99.615999999999985</v>
      </c>
      <c r="T378" s="39">
        <v>89.82</v>
      </c>
      <c r="AE378">
        <v>3666</v>
      </c>
      <c r="AF378">
        <v>101</v>
      </c>
      <c r="AG378">
        <v>1975</v>
      </c>
      <c r="AO378">
        <v>0.5</v>
      </c>
      <c r="AP378">
        <v>10.4</v>
      </c>
      <c r="AQ378">
        <v>4.5999999999999996</v>
      </c>
      <c r="BG378">
        <v>9.2999999999999999E-2</v>
      </c>
      <c r="BH378">
        <v>0.35</v>
      </c>
      <c r="BJ378">
        <v>0.73899999999999999</v>
      </c>
      <c r="BK378">
        <v>0.31</v>
      </c>
      <c r="BL378">
        <v>0.13</v>
      </c>
      <c r="BR378">
        <v>0.45</v>
      </c>
      <c r="BS378">
        <v>7.0000000000000007E-2</v>
      </c>
    </row>
    <row r="379" spans="1:71">
      <c r="B379" s="38" t="s">
        <v>2483</v>
      </c>
      <c r="C379" s="38" t="s">
        <v>2491</v>
      </c>
      <c r="D379" s="39">
        <v>44.45</v>
      </c>
      <c r="E379" s="39">
        <v>6.9000000000000006E-2</v>
      </c>
      <c r="F379" s="39">
        <v>2.57</v>
      </c>
      <c r="J379" s="39">
        <v>8.67</v>
      </c>
      <c r="L379" s="39">
        <v>41.53</v>
      </c>
      <c r="N379" s="39">
        <v>2.33</v>
      </c>
      <c r="O379" s="39">
        <v>0.19</v>
      </c>
      <c r="S379" s="39">
        <v>99.809000000000026</v>
      </c>
      <c r="T379" s="39">
        <v>90.47</v>
      </c>
      <c r="AE379">
        <v>3582</v>
      </c>
      <c r="AF379">
        <v>111</v>
      </c>
      <c r="AG379">
        <v>2256</v>
      </c>
      <c r="AO379">
        <v>0.3</v>
      </c>
      <c r="AP379">
        <v>26.1</v>
      </c>
      <c r="AQ379">
        <v>2</v>
      </c>
      <c r="BG379">
        <v>2.2200000000000002</v>
      </c>
      <c r="BH379">
        <v>3.2360000000000002</v>
      </c>
      <c r="BJ379">
        <v>0.70899999999999996</v>
      </c>
      <c r="BK379">
        <v>0.12</v>
      </c>
      <c r="BL379">
        <v>0.05</v>
      </c>
      <c r="BR379">
        <v>0.2</v>
      </c>
      <c r="BS379">
        <v>0.03</v>
      </c>
    </row>
    <row r="380" spans="1:71">
      <c r="B380" s="38" t="s">
        <v>2483</v>
      </c>
      <c r="C380" s="38" t="s">
        <v>2492</v>
      </c>
      <c r="D380" s="39">
        <v>44.28</v>
      </c>
      <c r="E380" s="39">
        <v>6.2E-2</v>
      </c>
      <c r="F380" s="39">
        <v>1.4</v>
      </c>
      <c r="J380" s="39">
        <v>8.8800000000000008</v>
      </c>
      <c r="L380" s="39">
        <v>44.01</v>
      </c>
      <c r="N380" s="39">
        <v>1.0900000000000001</v>
      </c>
      <c r="O380" s="39">
        <v>0.11</v>
      </c>
      <c r="S380" s="39">
        <v>99.832000000000022</v>
      </c>
      <c r="T380" s="39">
        <v>90.75</v>
      </c>
      <c r="AE380">
        <v>2309</v>
      </c>
      <c r="AF380">
        <v>121</v>
      </c>
      <c r="AG380">
        <v>2469</v>
      </c>
      <c r="AP380">
        <v>8.4</v>
      </c>
      <c r="AQ380">
        <v>1.4</v>
      </c>
      <c r="BG380">
        <v>0.55000000000000004</v>
      </c>
      <c r="BH380">
        <v>0.37</v>
      </c>
      <c r="BJ380">
        <v>0.23200000000000001</v>
      </c>
      <c r="BK380">
        <v>0.09</v>
      </c>
      <c r="BL380">
        <v>0.04</v>
      </c>
      <c r="BR380">
        <v>0.11</v>
      </c>
      <c r="BS380">
        <v>0.02</v>
      </c>
    </row>
    <row r="381" spans="1:71">
      <c r="B381" s="38" t="s">
        <v>2483</v>
      </c>
      <c r="C381" s="38" t="s">
        <v>2493</v>
      </c>
      <c r="D381" s="39">
        <v>44.34</v>
      </c>
      <c r="E381" s="39">
        <v>8.1000000000000003E-2</v>
      </c>
      <c r="F381" s="39">
        <v>2.59</v>
      </c>
      <c r="J381" s="39">
        <v>8.84</v>
      </c>
      <c r="L381" s="39">
        <v>42.2</v>
      </c>
      <c r="N381" s="39">
        <v>1.82</v>
      </c>
      <c r="O381" s="39">
        <v>0.19</v>
      </c>
      <c r="S381" s="39">
        <v>100.06100000000002</v>
      </c>
      <c r="T381" s="39">
        <v>90.44</v>
      </c>
      <c r="AE381">
        <v>2584</v>
      </c>
      <c r="AF381">
        <v>114</v>
      </c>
      <c r="AG381">
        <v>2423</v>
      </c>
      <c r="AP381">
        <v>13.3</v>
      </c>
      <c r="AQ381">
        <v>1.8</v>
      </c>
      <c r="BG381">
        <v>0.872</v>
      </c>
      <c r="BH381">
        <v>0.96699999999999997</v>
      </c>
      <c r="BJ381">
        <v>0.36</v>
      </c>
      <c r="BK381">
        <v>0.11</v>
      </c>
      <c r="BL381">
        <v>0.05</v>
      </c>
      <c r="BR381">
        <v>0.21</v>
      </c>
      <c r="BS381">
        <v>0.03</v>
      </c>
    </row>
    <row r="382" spans="1:71">
      <c r="B382" s="38" t="s">
        <v>2483</v>
      </c>
      <c r="C382" s="38" t="s">
        <v>2494</v>
      </c>
      <c r="D382" s="39">
        <v>44.55</v>
      </c>
      <c r="E382" s="39">
        <v>0.14599999999999999</v>
      </c>
      <c r="F382" s="39">
        <v>3.72</v>
      </c>
      <c r="J382" s="39">
        <v>8.6300000000000008</v>
      </c>
      <c r="L382" s="39">
        <v>39.15</v>
      </c>
      <c r="N382" s="39">
        <v>3.31</v>
      </c>
      <c r="O382" s="39">
        <v>0.35</v>
      </c>
      <c r="S382" s="39">
        <v>99.855999999999995</v>
      </c>
      <c r="T382" s="39">
        <v>89.98</v>
      </c>
      <c r="AE382">
        <v>3776</v>
      </c>
      <c r="AF382">
        <v>104</v>
      </c>
      <c r="AG382">
        <v>1964</v>
      </c>
      <c r="AO382">
        <v>0.6</v>
      </c>
      <c r="AP382">
        <v>45.4</v>
      </c>
      <c r="AQ382">
        <v>3.9</v>
      </c>
      <c r="BG382">
        <v>3.0190000000000001</v>
      </c>
      <c r="BH382">
        <v>5.5750000000000002</v>
      </c>
      <c r="BJ382">
        <v>1.956</v>
      </c>
      <c r="BK382">
        <v>0.38</v>
      </c>
      <c r="BL382">
        <v>0.14000000000000001</v>
      </c>
      <c r="BR382">
        <v>0.36</v>
      </c>
      <c r="BS382">
        <v>0.06</v>
      </c>
    </row>
    <row r="383" spans="1:71">
      <c r="B383" s="38" t="s">
        <v>2483</v>
      </c>
      <c r="C383" s="38" t="s">
        <v>2495</v>
      </c>
      <c r="D383" s="39">
        <v>42.47</v>
      </c>
      <c r="E383" s="39">
        <v>3.5000000000000003E-2</v>
      </c>
      <c r="F383" s="39">
        <v>1.48</v>
      </c>
      <c r="J383" s="39">
        <v>8.81</v>
      </c>
      <c r="L383" s="39">
        <v>43.22</v>
      </c>
      <c r="N383" s="39">
        <v>3.09</v>
      </c>
      <c r="O383" s="39">
        <v>0.31</v>
      </c>
      <c r="S383" s="39">
        <v>99.415000000000006</v>
      </c>
      <c r="T383" s="39">
        <v>90.7</v>
      </c>
      <c r="AE383">
        <v>2567</v>
      </c>
      <c r="AF383">
        <v>124</v>
      </c>
      <c r="AG383">
        <v>2422</v>
      </c>
      <c r="AO383">
        <v>0.4</v>
      </c>
      <c r="AP383">
        <v>63.9</v>
      </c>
      <c r="AQ383">
        <v>4.4000000000000004</v>
      </c>
      <c r="BG383">
        <v>3.2469999999999999</v>
      </c>
      <c r="BH383">
        <v>8.8360000000000003</v>
      </c>
      <c r="BJ383">
        <v>4.4770000000000003</v>
      </c>
      <c r="BK383">
        <v>0.83</v>
      </c>
      <c r="BL383">
        <v>0.24</v>
      </c>
      <c r="BR383">
        <v>0.28000000000000003</v>
      </c>
      <c r="BS383">
        <v>0.04</v>
      </c>
    </row>
    <row r="384" spans="1:71">
      <c r="B384" s="38" t="s">
        <v>2483</v>
      </c>
      <c r="C384" s="38" t="s">
        <v>2496</v>
      </c>
      <c r="D384" s="39">
        <v>44.01</v>
      </c>
      <c r="E384" s="39">
        <v>9.7000000000000003E-2</v>
      </c>
      <c r="F384" s="39">
        <v>2.82</v>
      </c>
      <c r="J384" s="39">
        <v>8.7100000000000009</v>
      </c>
      <c r="L384" s="39">
        <v>41.65</v>
      </c>
      <c r="N384" s="39">
        <v>2.16</v>
      </c>
      <c r="O384" s="39">
        <v>0.21</v>
      </c>
      <c r="S384" s="39">
        <v>99.657000000000011</v>
      </c>
      <c r="T384" s="39">
        <v>90.45</v>
      </c>
      <c r="AE384">
        <v>3490</v>
      </c>
      <c r="AF384">
        <v>114</v>
      </c>
      <c r="AG384">
        <v>2537</v>
      </c>
      <c r="AO384">
        <v>0.3</v>
      </c>
      <c r="AP384">
        <v>4.3</v>
      </c>
      <c r="AQ384">
        <v>1.3</v>
      </c>
      <c r="BG384">
        <v>0.15</v>
      </c>
      <c r="BH384">
        <v>0.28799999999999998</v>
      </c>
      <c r="BJ384">
        <v>0.23100000000000001</v>
      </c>
      <c r="BK384">
        <v>0.09</v>
      </c>
      <c r="BL384">
        <v>0.03</v>
      </c>
      <c r="BR384">
        <v>0.16</v>
      </c>
      <c r="BS384">
        <v>0.02</v>
      </c>
    </row>
    <row r="385" spans="2:71">
      <c r="B385" s="38" t="s">
        <v>2483</v>
      </c>
      <c r="C385" s="38" t="s">
        <v>2497</v>
      </c>
      <c r="D385" s="39">
        <v>44.91</v>
      </c>
      <c r="E385" s="39">
        <v>3.3000000000000002E-2</v>
      </c>
      <c r="F385" s="39">
        <v>1.27</v>
      </c>
      <c r="J385" s="39">
        <v>8.5399999999999991</v>
      </c>
      <c r="L385" s="39">
        <v>44.34</v>
      </c>
      <c r="N385" s="39">
        <v>0.44</v>
      </c>
      <c r="O385" s="39">
        <v>0.14000000000000001</v>
      </c>
      <c r="S385" s="39">
        <v>99.672999999999973</v>
      </c>
      <c r="T385" s="39">
        <v>91.14</v>
      </c>
      <c r="AE385">
        <v>2727</v>
      </c>
      <c r="AF385">
        <v>115</v>
      </c>
      <c r="AG385">
        <v>2366</v>
      </c>
      <c r="AO385">
        <v>0.5</v>
      </c>
      <c r="AP385">
        <v>6.5</v>
      </c>
      <c r="AQ385">
        <v>0.6</v>
      </c>
      <c r="BG385">
        <v>0.502</v>
      </c>
      <c r="BH385">
        <v>0.9</v>
      </c>
      <c r="BJ385">
        <v>0.313</v>
      </c>
      <c r="BK385">
        <v>0.06</v>
      </c>
      <c r="BL385">
        <v>0.02</v>
      </c>
      <c r="BR385">
        <v>0.06</v>
      </c>
      <c r="BS385">
        <v>0.01</v>
      </c>
    </row>
    <row r="386" spans="2:71">
      <c r="B386" s="38" t="s">
        <v>2483</v>
      </c>
      <c r="C386" s="38" t="s">
        <v>2498</v>
      </c>
      <c r="D386" s="39">
        <v>44.99</v>
      </c>
      <c r="E386" s="39">
        <v>0.123</v>
      </c>
      <c r="F386" s="39">
        <v>3.13</v>
      </c>
      <c r="J386" s="39">
        <v>8.35</v>
      </c>
      <c r="L386" s="39">
        <v>39.21</v>
      </c>
      <c r="N386" s="39">
        <v>3.16</v>
      </c>
      <c r="O386" s="39">
        <v>0.4</v>
      </c>
      <c r="S386" s="39">
        <v>99.363</v>
      </c>
      <c r="T386" s="39">
        <v>90.29</v>
      </c>
      <c r="AE386">
        <v>2588</v>
      </c>
      <c r="AF386">
        <v>105</v>
      </c>
      <c r="AG386">
        <v>2065</v>
      </c>
      <c r="AO386">
        <v>2.2999999999999998</v>
      </c>
      <c r="AP386">
        <v>27</v>
      </c>
      <c r="AQ386">
        <v>3.7</v>
      </c>
      <c r="BG386">
        <v>0.52500000000000002</v>
      </c>
      <c r="BH386">
        <v>0.82</v>
      </c>
      <c r="BJ386">
        <v>0.65500000000000003</v>
      </c>
      <c r="BK386">
        <v>0.23</v>
      </c>
      <c r="BL386">
        <v>0.1</v>
      </c>
      <c r="BR386">
        <v>0.32</v>
      </c>
      <c r="BS386">
        <v>0.05</v>
      </c>
    </row>
    <row r="387" spans="2:71">
      <c r="B387" s="38" t="s">
        <v>2483</v>
      </c>
      <c r="C387" s="38" t="s">
        <v>2499</v>
      </c>
      <c r="D387" s="39">
        <v>44.77</v>
      </c>
      <c r="E387" s="39">
        <v>9.9000000000000005E-2</v>
      </c>
      <c r="F387" s="39">
        <v>3.42</v>
      </c>
      <c r="J387" s="39">
        <v>8.84</v>
      </c>
      <c r="L387" s="39">
        <v>39.93</v>
      </c>
      <c r="N387" s="39">
        <v>2.52</v>
      </c>
      <c r="O387" s="39">
        <v>0.25</v>
      </c>
      <c r="S387" s="39">
        <v>99.829000000000008</v>
      </c>
      <c r="T387" s="39">
        <v>89.95</v>
      </c>
      <c r="AE387">
        <v>3062</v>
      </c>
      <c r="AF387">
        <v>114</v>
      </c>
      <c r="AG387">
        <v>2107</v>
      </c>
      <c r="AO387">
        <v>0.4</v>
      </c>
      <c r="AP387">
        <v>9.1999999999999993</v>
      </c>
      <c r="AQ387">
        <v>2.7</v>
      </c>
      <c r="BG387">
        <v>0.247</v>
      </c>
      <c r="BH387">
        <v>0.52600000000000002</v>
      </c>
      <c r="BJ387">
        <v>0.46100000000000002</v>
      </c>
      <c r="BK387">
        <v>0.18</v>
      </c>
      <c r="BL387">
        <v>7.0000000000000007E-2</v>
      </c>
      <c r="BR387">
        <v>0.28999999999999998</v>
      </c>
      <c r="BS387">
        <v>0.04</v>
      </c>
    </row>
    <row r="388" spans="2:71">
      <c r="B388" s="38" t="s">
        <v>2483</v>
      </c>
      <c r="C388" s="38" t="s">
        <v>2500</v>
      </c>
      <c r="D388" s="39">
        <v>43.69</v>
      </c>
      <c r="E388" s="39">
        <v>4.2999999999999997E-2</v>
      </c>
      <c r="F388" s="39">
        <v>1.19</v>
      </c>
      <c r="J388" s="39">
        <v>9.6</v>
      </c>
      <c r="L388" s="39">
        <v>44.77</v>
      </c>
      <c r="N388" s="39">
        <v>0.69</v>
      </c>
      <c r="O388" s="39">
        <v>0.02</v>
      </c>
      <c r="S388" s="39">
        <v>100.00299999999999</v>
      </c>
      <c r="T388" s="39">
        <v>90.23</v>
      </c>
      <c r="AE388">
        <v>3702</v>
      </c>
      <c r="AF388">
        <v>123</v>
      </c>
      <c r="AG388">
        <v>2471</v>
      </c>
      <c r="AO388">
        <v>0.5</v>
      </c>
      <c r="AP388">
        <v>2.7</v>
      </c>
      <c r="AQ388">
        <v>0.8</v>
      </c>
      <c r="BG388">
        <v>0.57799999999999996</v>
      </c>
      <c r="BH388">
        <v>0.27300000000000002</v>
      </c>
      <c r="BJ388">
        <v>0.23300000000000001</v>
      </c>
      <c r="BK388">
        <v>0.06</v>
      </c>
      <c r="BL388">
        <v>0.02</v>
      </c>
      <c r="BR388">
        <v>0.08</v>
      </c>
      <c r="BS388">
        <v>0.01</v>
      </c>
    </row>
    <row r="389" spans="2:71">
      <c r="B389" s="38" t="s">
        <v>2483</v>
      </c>
      <c r="C389" s="38" t="s">
        <v>2501</v>
      </c>
      <c r="D389" s="39">
        <v>43.69</v>
      </c>
      <c r="E389" s="39">
        <v>3.4000000000000002E-2</v>
      </c>
      <c r="F389" s="39">
        <v>1.69</v>
      </c>
      <c r="J389" s="39">
        <v>8.7799999999999994</v>
      </c>
      <c r="L389" s="39">
        <v>44.25</v>
      </c>
      <c r="N389" s="39">
        <v>1.41</v>
      </c>
      <c r="O389" s="39">
        <v>0.08</v>
      </c>
      <c r="S389" s="39">
        <v>99.933999999999997</v>
      </c>
      <c r="T389" s="39">
        <v>90.89</v>
      </c>
      <c r="AE389">
        <v>3065</v>
      </c>
      <c r="AF389">
        <v>127</v>
      </c>
      <c r="AG389">
        <v>2421</v>
      </c>
      <c r="AO389">
        <v>0.3</v>
      </c>
      <c r="AP389">
        <v>19.100000000000001</v>
      </c>
      <c r="AQ389">
        <v>0.8</v>
      </c>
      <c r="BG389">
        <v>0.96699999999999997</v>
      </c>
      <c r="BH389">
        <v>2.5979999999999999</v>
      </c>
      <c r="BJ389">
        <v>0.92900000000000005</v>
      </c>
      <c r="BK389">
        <v>0.11</v>
      </c>
      <c r="BL389">
        <v>0.04</v>
      </c>
      <c r="BR389">
        <v>0.08</v>
      </c>
      <c r="BS389">
        <v>0.01</v>
      </c>
    </row>
    <row r="390" spans="2:71">
      <c r="B390" s="38" t="s">
        <v>2483</v>
      </c>
      <c r="C390" s="38" t="s">
        <v>2502</v>
      </c>
      <c r="D390" s="39">
        <v>44.72</v>
      </c>
      <c r="E390" s="39">
        <v>9.1999999999999998E-2</v>
      </c>
      <c r="F390" s="39">
        <v>2.61</v>
      </c>
      <c r="J390" s="39">
        <v>8.9499999999999993</v>
      </c>
      <c r="L390" s="39">
        <v>41.22</v>
      </c>
      <c r="N390" s="39">
        <v>2.38</v>
      </c>
      <c r="O390" s="39">
        <v>0.2</v>
      </c>
      <c r="S390" s="39">
        <v>100.172</v>
      </c>
      <c r="T390" s="39">
        <v>90.12</v>
      </c>
      <c r="AE390">
        <v>2216</v>
      </c>
      <c r="AF390">
        <v>116</v>
      </c>
      <c r="AG390">
        <v>2194</v>
      </c>
      <c r="AO390">
        <v>0.5</v>
      </c>
      <c r="AP390">
        <v>8.3000000000000007</v>
      </c>
      <c r="AQ390">
        <v>2.5</v>
      </c>
      <c r="BG390">
        <v>0.246</v>
      </c>
      <c r="BH390">
        <v>0.51300000000000001</v>
      </c>
      <c r="BJ390">
        <v>0.50900000000000001</v>
      </c>
      <c r="BK390">
        <v>0.21</v>
      </c>
      <c r="BL390">
        <v>0.08</v>
      </c>
      <c r="BR390">
        <v>0.28999999999999998</v>
      </c>
      <c r="BS390">
        <v>0.05</v>
      </c>
    </row>
    <row r="391" spans="2:71">
      <c r="B391" s="38" t="s">
        <v>2483</v>
      </c>
      <c r="C391" s="38" t="s">
        <v>2503</v>
      </c>
      <c r="D391" s="39">
        <v>44.72</v>
      </c>
      <c r="E391" s="39">
        <v>0.14899999999999999</v>
      </c>
      <c r="F391" s="39">
        <v>4.1399999999999997</v>
      </c>
      <c r="J391" s="39">
        <v>9</v>
      </c>
      <c r="L391" s="39">
        <v>37.590000000000003</v>
      </c>
      <c r="N391" s="39">
        <v>3.34</v>
      </c>
      <c r="O391" s="39">
        <v>0.37</v>
      </c>
      <c r="S391" s="39">
        <v>99.309000000000026</v>
      </c>
      <c r="T391" s="39">
        <v>89.21</v>
      </c>
      <c r="AE391">
        <v>2931</v>
      </c>
      <c r="AF391">
        <v>107</v>
      </c>
      <c r="AG391">
        <v>2005</v>
      </c>
      <c r="AO391">
        <v>0.2</v>
      </c>
      <c r="AP391">
        <v>11.8</v>
      </c>
      <c r="AQ391">
        <v>4.2</v>
      </c>
      <c r="BG391">
        <v>0.39200000000000002</v>
      </c>
      <c r="BH391">
        <v>0.63400000000000001</v>
      </c>
      <c r="BJ391">
        <v>0.72499999999999998</v>
      </c>
      <c r="BK391">
        <v>0.31</v>
      </c>
      <c r="BL391">
        <v>0.12</v>
      </c>
      <c r="BR391">
        <v>0.41</v>
      </c>
      <c r="BS391">
        <v>7.0000000000000007E-2</v>
      </c>
    </row>
    <row r="392" spans="2:71">
      <c r="B392" s="38" t="s">
        <v>2483</v>
      </c>
      <c r="C392" s="38" t="s">
        <v>2504</v>
      </c>
      <c r="D392" s="39">
        <v>44.15</v>
      </c>
      <c r="E392" s="39">
        <v>0.14699999999999999</v>
      </c>
      <c r="F392" s="39">
        <v>3.72</v>
      </c>
      <c r="J392" s="39">
        <v>8.58</v>
      </c>
      <c r="L392" s="39">
        <v>38.96</v>
      </c>
      <c r="N392" s="39">
        <v>3.29</v>
      </c>
      <c r="O392" s="39">
        <v>0.39</v>
      </c>
      <c r="S392" s="39">
        <v>99.236999999999966</v>
      </c>
      <c r="T392" s="39">
        <v>89.99</v>
      </c>
      <c r="AE392">
        <v>2821</v>
      </c>
      <c r="AF392">
        <v>108</v>
      </c>
      <c r="AG392">
        <v>2052</v>
      </c>
      <c r="AO392">
        <v>0.3</v>
      </c>
      <c r="AP392">
        <v>13.8</v>
      </c>
      <c r="AQ392">
        <v>4.2</v>
      </c>
      <c r="BG392">
        <v>0.46200000000000002</v>
      </c>
      <c r="BH392">
        <v>0.84299999999999997</v>
      </c>
      <c r="BJ392">
        <v>0.76200000000000001</v>
      </c>
      <c r="BK392">
        <v>0.27</v>
      </c>
      <c r="BL392">
        <v>0.11</v>
      </c>
      <c r="BR392">
        <v>0.38</v>
      </c>
      <c r="BS392">
        <v>0.06</v>
      </c>
    </row>
    <row r="393" spans="2:71">
      <c r="B393" s="38" t="s">
        <v>2483</v>
      </c>
      <c r="C393" s="38" t="s">
        <v>2505</v>
      </c>
      <c r="D393" s="39">
        <v>45.04</v>
      </c>
      <c r="E393" s="39">
        <v>0.17299999999999999</v>
      </c>
      <c r="F393" s="39">
        <v>4.26</v>
      </c>
      <c r="J393" s="39">
        <v>9.0500000000000007</v>
      </c>
      <c r="L393" s="39">
        <v>37.159999999999997</v>
      </c>
      <c r="N393" s="39">
        <v>3.59</v>
      </c>
      <c r="O393" s="39">
        <v>0.37</v>
      </c>
      <c r="S393" s="39">
        <v>99.643000000000001</v>
      </c>
      <c r="T393" s="39">
        <v>89.05</v>
      </c>
      <c r="AE393">
        <v>2847</v>
      </c>
      <c r="AF393">
        <v>109</v>
      </c>
      <c r="AG393">
        <v>1980</v>
      </c>
      <c r="AO393">
        <v>0.2</v>
      </c>
      <c r="AP393">
        <v>12.2</v>
      </c>
      <c r="AQ393">
        <v>4.7</v>
      </c>
      <c r="BG393">
        <v>0.21</v>
      </c>
      <c r="BH393">
        <v>0.64300000000000002</v>
      </c>
      <c r="BJ393">
        <v>0.80900000000000005</v>
      </c>
      <c r="BK393">
        <v>0.33</v>
      </c>
      <c r="BL393">
        <v>0.13</v>
      </c>
      <c r="BR393">
        <v>0.42</v>
      </c>
      <c r="BS393">
        <v>7.0000000000000007E-2</v>
      </c>
    </row>
    <row r="394" spans="2:71">
      <c r="B394" s="38" t="s">
        <v>2483</v>
      </c>
      <c r="C394" s="38" t="s">
        <v>2506</v>
      </c>
      <c r="D394" s="39">
        <v>44.22</v>
      </c>
      <c r="E394" s="39">
        <v>9.8000000000000004E-2</v>
      </c>
      <c r="F394" s="39">
        <v>2.88</v>
      </c>
      <c r="J394" s="39">
        <v>8.7799999999999994</v>
      </c>
      <c r="L394" s="39">
        <v>41.82</v>
      </c>
      <c r="N394" s="39">
        <v>2.15</v>
      </c>
      <c r="O394" s="39">
        <v>0.18</v>
      </c>
      <c r="S394" s="39">
        <v>100.12800000000001</v>
      </c>
      <c r="T394" s="39">
        <v>90.42</v>
      </c>
      <c r="AE394">
        <v>2473</v>
      </c>
      <c r="AF394">
        <v>119</v>
      </c>
      <c r="AG394">
        <v>2237</v>
      </c>
      <c r="AO394">
        <v>0.4</v>
      </c>
      <c r="AP394">
        <v>12.9</v>
      </c>
      <c r="AQ394">
        <v>2.5</v>
      </c>
      <c r="BG394">
        <v>0.29499999999999998</v>
      </c>
      <c r="BH394">
        <v>0.42899999999999999</v>
      </c>
      <c r="BJ394">
        <v>0.54200000000000004</v>
      </c>
      <c r="BK394">
        <v>0.2</v>
      </c>
      <c r="BL394">
        <v>7.0000000000000007E-2</v>
      </c>
      <c r="BR394">
        <v>0.26</v>
      </c>
      <c r="BS394">
        <v>0.04</v>
      </c>
    </row>
    <row r="395" spans="2:71">
      <c r="B395" s="38" t="s">
        <v>2483</v>
      </c>
      <c r="C395" s="38" t="s">
        <v>2507</v>
      </c>
      <c r="D395" s="39">
        <v>43.41</v>
      </c>
      <c r="E395" s="39">
        <v>3.5999999999999997E-2</v>
      </c>
      <c r="F395" s="39">
        <v>1.31</v>
      </c>
      <c r="J395" s="39">
        <v>9.02</v>
      </c>
      <c r="L395" s="39">
        <v>45.33</v>
      </c>
      <c r="N395" s="39">
        <v>0.78</v>
      </c>
      <c r="O395" s="39">
        <v>0.15</v>
      </c>
      <c r="S395" s="39">
        <v>100.03599999999999</v>
      </c>
      <c r="T395" s="39">
        <v>90.88</v>
      </c>
      <c r="AE395">
        <v>3082</v>
      </c>
      <c r="AF395">
        <v>130</v>
      </c>
      <c r="AG395">
        <v>2571</v>
      </c>
      <c r="AO395">
        <v>0.1</v>
      </c>
      <c r="AP395">
        <v>12</v>
      </c>
      <c r="AQ395">
        <v>0.7</v>
      </c>
      <c r="BG395">
        <v>0.89100000000000001</v>
      </c>
      <c r="BH395">
        <v>1.4450000000000001</v>
      </c>
      <c r="BJ395">
        <v>0.40100000000000002</v>
      </c>
      <c r="BK395">
        <v>0.09</v>
      </c>
      <c r="BL395">
        <v>0.03</v>
      </c>
      <c r="BR395">
        <v>7.0000000000000007E-2</v>
      </c>
      <c r="BS395">
        <v>0.01</v>
      </c>
    </row>
    <row r="396" spans="2:71">
      <c r="B396" s="38" t="s">
        <v>2483</v>
      </c>
      <c r="C396" s="38" t="s">
        <v>2508</v>
      </c>
      <c r="D396" s="39">
        <v>43.94</v>
      </c>
      <c r="E396" s="39">
        <v>7.8E-2</v>
      </c>
      <c r="F396" s="39">
        <v>2.06</v>
      </c>
      <c r="J396" s="39">
        <v>8.81</v>
      </c>
      <c r="L396" s="39">
        <v>42.89</v>
      </c>
      <c r="N396" s="39">
        <v>1.94</v>
      </c>
      <c r="O396" s="39">
        <v>0.28000000000000003</v>
      </c>
      <c r="S396" s="39">
        <v>99.998000000000005</v>
      </c>
      <c r="T396" s="39">
        <v>90.6</v>
      </c>
      <c r="AE396">
        <v>2308</v>
      </c>
      <c r="AF396">
        <v>122</v>
      </c>
      <c r="AG396">
        <v>2335</v>
      </c>
      <c r="AO396">
        <v>0.6</v>
      </c>
      <c r="AP396">
        <v>24.7</v>
      </c>
      <c r="AQ396">
        <v>2.2999999999999998</v>
      </c>
      <c r="BG396">
        <v>1.9179999999999999</v>
      </c>
      <c r="BH396">
        <v>4.1180000000000003</v>
      </c>
      <c r="BJ396">
        <v>1.391</v>
      </c>
      <c r="BK396">
        <v>0.2</v>
      </c>
      <c r="BL396">
        <v>0.08</v>
      </c>
      <c r="BR396">
        <v>0.2</v>
      </c>
      <c r="BS396">
        <v>0.03</v>
      </c>
    </row>
    <row r="397" spans="2:71">
      <c r="B397" s="38" t="s">
        <v>2483</v>
      </c>
      <c r="C397" s="38" t="s">
        <v>2509</v>
      </c>
      <c r="D397" s="39">
        <v>43.88</v>
      </c>
      <c r="E397" s="39">
        <v>3.3000000000000002E-2</v>
      </c>
      <c r="F397" s="39">
        <v>1.68</v>
      </c>
      <c r="J397" s="39">
        <v>8.5</v>
      </c>
      <c r="L397" s="39">
        <v>43.48</v>
      </c>
      <c r="N397" s="39">
        <v>1.64</v>
      </c>
      <c r="O397" s="39">
        <v>0.16</v>
      </c>
      <c r="S397" s="39">
        <v>99.37299999999999</v>
      </c>
      <c r="T397" s="39">
        <v>91.01</v>
      </c>
      <c r="AE397">
        <v>3634</v>
      </c>
      <c r="AF397">
        <v>116</v>
      </c>
      <c r="AG397">
        <v>2384</v>
      </c>
      <c r="AO397">
        <v>0.4</v>
      </c>
      <c r="AP397">
        <v>3.7</v>
      </c>
      <c r="AQ397">
        <v>0.8</v>
      </c>
      <c r="BG397">
        <v>0.40100000000000002</v>
      </c>
      <c r="BH397">
        <v>0.48</v>
      </c>
      <c r="BJ397">
        <v>0.221</v>
      </c>
      <c r="BK397">
        <v>0.06</v>
      </c>
      <c r="BL397">
        <v>0.02</v>
      </c>
      <c r="BR397">
        <v>0.08</v>
      </c>
      <c r="BS397">
        <v>0.01</v>
      </c>
    </row>
    <row r="398" spans="2:71">
      <c r="B398" s="38" t="s">
        <v>2483</v>
      </c>
      <c r="C398" s="38" t="s">
        <v>2510</v>
      </c>
      <c r="D398" s="39">
        <v>44.63</v>
      </c>
      <c r="E398" s="39">
        <v>7.9000000000000001E-2</v>
      </c>
      <c r="F398" s="39">
        <v>3</v>
      </c>
      <c r="J398" s="39">
        <v>8.42</v>
      </c>
      <c r="L398" s="39">
        <v>40.479999999999997</v>
      </c>
      <c r="N398" s="39">
        <v>2.6</v>
      </c>
      <c r="O398" s="39">
        <v>0.27</v>
      </c>
      <c r="S398" s="39">
        <v>99.479000000000013</v>
      </c>
      <c r="T398" s="39">
        <v>90.5</v>
      </c>
      <c r="AE398">
        <v>3389</v>
      </c>
      <c r="AF398">
        <v>111</v>
      </c>
      <c r="AG398">
        <v>2124</v>
      </c>
      <c r="AO398">
        <v>0.3</v>
      </c>
      <c r="AP398">
        <v>37</v>
      </c>
      <c r="AQ398">
        <v>2.5</v>
      </c>
      <c r="BG398">
        <v>2.56</v>
      </c>
      <c r="BH398">
        <v>4.391</v>
      </c>
      <c r="BJ398">
        <v>0.69699999999999995</v>
      </c>
      <c r="BK398">
        <v>0.14000000000000001</v>
      </c>
      <c r="BL398">
        <v>0.06</v>
      </c>
      <c r="BR398">
        <v>0.24</v>
      </c>
      <c r="BS398">
        <v>0.04</v>
      </c>
    </row>
    <row r="399" spans="2:71">
      <c r="B399" s="38" t="s">
        <v>2483</v>
      </c>
      <c r="C399" s="38" t="s">
        <v>2511</v>
      </c>
      <c r="D399" s="39">
        <v>44.38</v>
      </c>
      <c r="E399" s="39">
        <v>0.13</v>
      </c>
      <c r="F399" s="39">
        <v>3.09</v>
      </c>
      <c r="J399" s="39">
        <v>8.5</v>
      </c>
      <c r="L399" s="39">
        <v>40.880000000000003</v>
      </c>
      <c r="N399" s="39">
        <v>2.5</v>
      </c>
      <c r="O399" s="39">
        <v>0.3</v>
      </c>
      <c r="S399" s="39">
        <v>99.78</v>
      </c>
      <c r="T399" s="39">
        <v>90.5</v>
      </c>
      <c r="AE399">
        <v>2808</v>
      </c>
      <c r="AF399">
        <v>112</v>
      </c>
      <c r="AG399">
        <v>2242</v>
      </c>
      <c r="AO399">
        <v>6.6</v>
      </c>
      <c r="AP399">
        <v>33.299999999999997</v>
      </c>
      <c r="AQ399">
        <v>2.8</v>
      </c>
      <c r="BG399">
        <v>1.4570000000000001</v>
      </c>
      <c r="BH399">
        <v>2.4809999999999999</v>
      </c>
      <c r="BJ399">
        <v>1.236</v>
      </c>
      <c r="BK399">
        <v>0.3</v>
      </c>
      <c r="BL399">
        <v>0.1</v>
      </c>
      <c r="BR399">
        <v>0.28999999999999998</v>
      </c>
      <c r="BS399">
        <v>0.04</v>
      </c>
    </row>
    <row r="400" spans="2:71">
      <c r="B400" s="38" t="s">
        <v>2483</v>
      </c>
      <c r="C400" s="38" t="s">
        <v>2512</v>
      </c>
      <c r="D400" s="39">
        <v>45.06</v>
      </c>
      <c r="E400" s="39">
        <v>7.5999999999999998E-2</v>
      </c>
      <c r="F400" s="39">
        <v>1.67</v>
      </c>
      <c r="J400" s="39">
        <v>8.67</v>
      </c>
      <c r="L400" s="39">
        <v>42.85</v>
      </c>
      <c r="N400" s="39">
        <v>1.51</v>
      </c>
      <c r="O400" s="39">
        <v>0.18</v>
      </c>
      <c r="S400" s="39">
        <v>100.01600000000002</v>
      </c>
      <c r="T400" s="39">
        <v>90.73</v>
      </c>
      <c r="AE400">
        <v>3013</v>
      </c>
      <c r="AF400">
        <v>114</v>
      </c>
      <c r="AG400">
        <v>2356</v>
      </c>
      <c r="AO400">
        <v>0.4</v>
      </c>
      <c r="AP400">
        <v>11.7</v>
      </c>
      <c r="AQ400">
        <v>1.7</v>
      </c>
      <c r="BG400">
        <v>0.88600000000000001</v>
      </c>
      <c r="BH400">
        <v>0.69899999999999995</v>
      </c>
      <c r="BJ400">
        <v>0.375</v>
      </c>
      <c r="BK400">
        <v>0.13</v>
      </c>
      <c r="BL400">
        <v>0.05</v>
      </c>
      <c r="BR400">
        <v>0.14000000000000001</v>
      </c>
      <c r="BS400">
        <v>0.02</v>
      </c>
    </row>
    <row r="401" spans="1:71">
      <c r="B401" s="38" t="s">
        <v>2483</v>
      </c>
      <c r="C401" s="38" t="s">
        <v>2513</v>
      </c>
      <c r="D401" s="39">
        <v>45.11</v>
      </c>
      <c r="E401" s="39">
        <v>0.14399999999999999</v>
      </c>
      <c r="F401" s="39">
        <v>3.92</v>
      </c>
      <c r="J401" s="39">
        <v>9.02</v>
      </c>
      <c r="L401" s="39">
        <v>38.049999999999997</v>
      </c>
      <c r="N401" s="39">
        <v>3.33</v>
      </c>
      <c r="O401" s="39">
        <v>0.41</v>
      </c>
      <c r="S401" s="39">
        <v>99.983999999999995</v>
      </c>
      <c r="T401" s="39">
        <v>89.31</v>
      </c>
      <c r="AE401">
        <v>2853</v>
      </c>
      <c r="AF401">
        <v>109</v>
      </c>
      <c r="AG401">
        <v>2021</v>
      </c>
      <c r="AO401">
        <v>0.1</v>
      </c>
      <c r="AP401">
        <v>12.1</v>
      </c>
      <c r="AQ401">
        <v>3.9</v>
      </c>
      <c r="BG401">
        <v>0.27300000000000002</v>
      </c>
      <c r="BH401">
        <v>0.65900000000000003</v>
      </c>
      <c r="BJ401">
        <v>0.64100000000000001</v>
      </c>
      <c r="BK401">
        <v>0.27</v>
      </c>
      <c r="BL401">
        <v>0.11</v>
      </c>
      <c r="BR401">
        <v>0.4</v>
      </c>
      <c r="BS401">
        <v>0.06</v>
      </c>
    </row>
    <row r="402" spans="1:71">
      <c r="B402" s="38" t="s">
        <v>2483</v>
      </c>
      <c r="C402" s="38" t="s">
        <v>2514</v>
      </c>
      <c r="D402" s="39">
        <v>44.08</v>
      </c>
      <c r="E402" s="39">
        <v>7.3999999999999996E-2</v>
      </c>
      <c r="F402" s="39">
        <v>2.65</v>
      </c>
      <c r="J402" s="39">
        <v>8.86</v>
      </c>
      <c r="L402" s="39">
        <v>41.92</v>
      </c>
      <c r="N402" s="39">
        <v>2.17</v>
      </c>
      <c r="O402" s="39">
        <v>0.21</v>
      </c>
      <c r="S402" s="39">
        <v>99.964000000000013</v>
      </c>
      <c r="T402" s="39">
        <v>90.36</v>
      </c>
      <c r="AE402">
        <v>2869</v>
      </c>
      <c r="AF402">
        <v>113</v>
      </c>
      <c r="AG402">
        <v>2304</v>
      </c>
      <c r="AO402">
        <v>0.1</v>
      </c>
      <c r="AP402">
        <v>8.3000000000000007</v>
      </c>
      <c r="AQ402">
        <v>2.5</v>
      </c>
      <c r="BG402">
        <v>0.81599999999999995</v>
      </c>
      <c r="BH402">
        <v>0.76</v>
      </c>
      <c r="BJ402">
        <v>0.79</v>
      </c>
      <c r="BK402">
        <v>0.27</v>
      </c>
      <c r="BL402">
        <v>0.1</v>
      </c>
      <c r="BR402">
        <v>0.62</v>
      </c>
      <c r="BS402">
        <v>0.1</v>
      </c>
    </row>
    <row r="403" spans="1:71">
      <c r="B403" s="38" t="s">
        <v>2483</v>
      </c>
      <c r="C403" s="38" t="s">
        <v>2515</v>
      </c>
      <c r="D403" s="39">
        <v>43.69</v>
      </c>
      <c r="E403" s="39">
        <v>9.2999999999999999E-2</v>
      </c>
      <c r="F403" s="39">
        <v>2.08</v>
      </c>
      <c r="J403" s="39">
        <v>9.1999999999999993</v>
      </c>
      <c r="L403" s="39">
        <v>42.92</v>
      </c>
      <c r="N403" s="39">
        <v>1.69</v>
      </c>
      <c r="O403" s="39">
        <v>0.21</v>
      </c>
      <c r="S403" s="39">
        <v>99.883000000000024</v>
      </c>
      <c r="T403" s="39">
        <v>90.23</v>
      </c>
      <c r="AE403">
        <v>2434</v>
      </c>
      <c r="AF403">
        <v>119</v>
      </c>
      <c r="AG403">
        <v>2386</v>
      </c>
      <c r="AO403">
        <v>0.6</v>
      </c>
      <c r="AP403">
        <v>23.3</v>
      </c>
      <c r="AQ403">
        <v>2.2999999999999998</v>
      </c>
      <c r="BG403">
        <v>0.96299999999999997</v>
      </c>
      <c r="BH403">
        <v>1.9850000000000001</v>
      </c>
      <c r="BJ403">
        <v>0.96</v>
      </c>
      <c r="BK403">
        <v>0.24</v>
      </c>
      <c r="BL403">
        <v>0.09</v>
      </c>
      <c r="BR403">
        <v>0.18</v>
      </c>
      <c r="BS403">
        <v>0.03</v>
      </c>
    </row>
    <row r="404" spans="1:71">
      <c r="B404" s="38" t="s">
        <v>2483</v>
      </c>
      <c r="C404" s="38" t="s">
        <v>2516</v>
      </c>
      <c r="D404" s="39">
        <v>44.56</v>
      </c>
      <c r="E404" s="39">
        <v>9.0999999999999998E-2</v>
      </c>
      <c r="F404" s="39">
        <v>1.97</v>
      </c>
      <c r="J404" s="39">
        <v>8.5</v>
      </c>
      <c r="L404" s="39">
        <v>42.13</v>
      </c>
      <c r="N404" s="39">
        <v>2.27</v>
      </c>
      <c r="O404" s="39">
        <v>0.21</v>
      </c>
      <c r="S404" s="39">
        <v>99.731000000000023</v>
      </c>
      <c r="T404" s="39">
        <v>90.75</v>
      </c>
      <c r="AE404">
        <v>4079</v>
      </c>
      <c r="AF404">
        <v>112</v>
      </c>
      <c r="AG404">
        <v>2295</v>
      </c>
      <c r="AO404">
        <v>0.8</v>
      </c>
      <c r="AP404">
        <v>35</v>
      </c>
      <c r="AQ404">
        <v>2.2999999999999998</v>
      </c>
      <c r="BG404">
        <v>2.5209999999999999</v>
      </c>
      <c r="BH404">
        <v>5.9950000000000001</v>
      </c>
      <c r="BJ404">
        <v>2.3340000000000001</v>
      </c>
      <c r="BK404">
        <v>0.39</v>
      </c>
      <c r="BL404">
        <v>0.12</v>
      </c>
      <c r="BR404">
        <v>0.16</v>
      </c>
      <c r="BS404">
        <v>0.03</v>
      </c>
    </row>
    <row r="405" spans="1:71">
      <c r="B405" s="38" t="s">
        <v>2483</v>
      </c>
      <c r="C405" s="38" t="s">
        <v>2517</v>
      </c>
      <c r="D405" s="39">
        <v>44.1</v>
      </c>
      <c r="E405" s="39">
        <v>0.121</v>
      </c>
      <c r="F405" s="39">
        <v>3.51</v>
      </c>
      <c r="J405" s="39">
        <v>8.7100000000000009</v>
      </c>
      <c r="L405" s="39">
        <v>40.19</v>
      </c>
      <c r="N405" s="39">
        <v>2.89</v>
      </c>
      <c r="O405" s="39">
        <v>0.37</v>
      </c>
      <c r="S405" s="39">
        <v>99.890999999999991</v>
      </c>
      <c r="T405" s="39">
        <v>90.13</v>
      </c>
      <c r="AE405">
        <v>3159</v>
      </c>
      <c r="AF405">
        <v>109</v>
      </c>
      <c r="AG405">
        <v>2199</v>
      </c>
      <c r="AO405">
        <v>0.4</v>
      </c>
      <c r="AP405">
        <v>10.8</v>
      </c>
      <c r="AQ405">
        <v>3.6</v>
      </c>
      <c r="BG405">
        <v>0.26300000000000001</v>
      </c>
      <c r="BH405">
        <v>0.54300000000000004</v>
      </c>
      <c r="BJ405">
        <v>0.41299999999999998</v>
      </c>
      <c r="BK405">
        <v>0.14000000000000001</v>
      </c>
      <c r="BL405">
        <v>0.06</v>
      </c>
      <c r="BR405">
        <v>0.21</v>
      </c>
      <c r="BS405">
        <v>0.04</v>
      </c>
    </row>
    <row r="406" spans="1:71">
      <c r="B406" s="38" t="s">
        <v>2483</v>
      </c>
      <c r="C406" s="38" t="s">
        <v>2518</v>
      </c>
      <c r="D406" s="39">
        <v>44.79</v>
      </c>
      <c r="E406" s="39">
        <v>0.114</v>
      </c>
      <c r="F406" s="39">
        <v>3.5</v>
      </c>
      <c r="J406" s="39">
        <v>8.66</v>
      </c>
      <c r="L406" s="39">
        <v>39.130000000000003</v>
      </c>
      <c r="N406" s="39">
        <v>3.08</v>
      </c>
      <c r="O406" s="39">
        <v>0.26</v>
      </c>
      <c r="S406" s="39">
        <v>99.533999999999992</v>
      </c>
      <c r="T406" s="39">
        <v>89.95</v>
      </c>
      <c r="AE406">
        <v>2945</v>
      </c>
      <c r="AF406">
        <v>109</v>
      </c>
      <c r="AG406">
        <v>2057</v>
      </c>
      <c r="AO406">
        <v>0.5</v>
      </c>
      <c r="AP406">
        <v>7.8</v>
      </c>
      <c r="AQ406">
        <v>3.4</v>
      </c>
      <c r="BG406">
        <v>0.20200000000000001</v>
      </c>
      <c r="BH406">
        <v>0.47199999999999998</v>
      </c>
      <c r="BJ406">
        <v>0.51</v>
      </c>
      <c r="BK406">
        <v>0.21</v>
      </c>
      <c r="BL406">
        <v>0.09</v>
      </c>
      <c r="BR406">
        <v>0.34</v>
      </c>
      <c r="BS406">
        <v>0.05</v>
      </c>
    </row>
    <row r="407" spans="1:71">
      <c r="B407" s="38" t="s">
        <v>2483</v>
      </c>
      <c r="C407" s="38" t="s">
        <v>2519</v>
      </c>
      <c r="D407" s="39">
        <v>42.07</v>
      </c>
      <c r="E407" s="39">
        <v>2.8000000000000001E-2</v>
      </c>
      <c r="F407" s="39">
        <v>1.32</v>
      </c>
      <c r="J407" s="39">
        <v>9.5500000000000007</v>
      </c>
      <c r="L407" s="39">
        <v>46.2</v>
      </c>
      <c r="N407" s="39">
        <v>0.45</v>
      </c>
      <c r="O407" s="39">
        <v>0.11</v>
      </c>
      <c r="S407" s="39">
        <v>99.727999999999994</v>
      </c>
      <c r="T407" s="39">
        <v>90.55</v>
      </c>
      <c r="AE407">
        <v>1999</v>
      </c>
      <c r="AF407">
        <v>138</v>
      </c>
      <c r="AG407">
        <v>2633</v>
      </c>
      <c r="AO407">
        <v>0.3</v>
      </c>
      <c r="AP407">
        <v>7.8</v>
      </c>
      <c r="AQ407">
        <v>0.7</v>
      </c>
      <c r="BG407">
        <v>0.84199999999999997</v>
      </c>
      <c r="BH407">
        <v>1.1100000000000001</v>
      </c>
      <c r="BJ407">
        <v>0.34100000000000003</v>
      </c>
      <c r="BK407">
        <v>7.0000000000000007E-2</v>
      </c>
      <c r="BL407">
        <v>0.02</v>
      </c>
      <c r="BR407">
        <v>0.06</v>
      </c>
      <c r="BS407">
        <v>0.01</v>
      </c>
    </row>
    <row r="408" spans="1:71">
      <c r="B408" s="38" t="s">
        <v>2483</v>
      </c>
      <c r="C408" s="38" t="s">
        <v>2520</v>
      </c>
      <c r="D408" s="39">
        <v>44.75</v>
      </c>
      <c r="E408" s="39">
        <v>7.0000000000000007E-2</v>
      </c>
      <c r="F408" s="39">
        <v>2.35</v>
      </c>
      <c r="J408" s="39">
        <v>8.2899999999999991</v>
      </c>
      <c r="L408" s="39">
        <v>41.63</v>
      </c>
      <c r="N408" s="39">
        <v>2.25</v>
      </c>
      <c r="O408" s="39">
        <v>0.25</v>
      </c>
      <c r="S408" s="39">
        <v>99.59</v>
      </c>
      <c r="T408" s="39">
        <v>90.86</v>
      </c>
      <c r="AE408">
        <v>2252</v>
      </c>
      <c r="AF408">
        <v>117</v>
      </c>
      <c r="AG408">
        <v>2249</v>
      </c>
      <c r="AO408">
        <v>0.2</v>
      </c>
      <c r="AP408">
        <v>12.4</v>
      </c>
      <c r="AQ408">
        <v>2.2999999999999998</v>
      </c>
      <c r="BG408">
        <v>0.73</v>
      </c>
      <c r="BH408">
        <v>1.18</v>
      </c>
      <c r="BJ408">
        <v>0.57999999999999996</v>
      </c>
      <c r="BK408">
        <v>0.154</v>
      </c>
      <c r="BL408">
        <v>0.06</v>
      </c>
      <c r="BR408">
        <v>0.24</v>
      </c>
      <c r="BS408">
        <v>0.04</v>
      </c>
    </row>
    <row r="410" spans="1:71">
      <c r="A410" s="38" t="s">
        <v>2521</v>
      </c>
      <c r="B410" s="38" t="s">
        <v>2483</v>
      </c>
      <c r="C410" s="38" t="s">
        <v>1097</v>
      </c>
      <c r="D410" s="39">
        <v>43.33</v>
      </c>
      <c r="E410" s="39">
        <v>0.1</v>
      </c>
      <c r="F410" s="39">
        <v>3.18</v>
      </c>
      <c r="J410" s="39">
        <v>7.9002439999999998</v>
      </c>
      <c r="L410" s="39">
        <v>41.33</v>
      </c>
      <c r="N410" s="39">
        <v>2.2799999999999998</v>
      </c>
      <c r="S410" s="39">
        <v>98.120244</v>
      </c>
      <c r="T410" s="39">
        <v>90.310649484373513</v>
      </c>
      <c r="AE410">
        <v>3375</v>
      </c>
      <c r="AG410">
        <v>2047</v>
      </c>
    </row>
    <row r="411" spans="1:71">
      <c r="B411" s="38" t="s">
        <v>2483</v>
      </c>
      <c r="C411" s="38" t="s">
        <v>1100</v>
      </c>
      <c r="D411" s="39">
        <v>44.96</v>
      </c>
      <c r="E411" s="39">
        <v>0.14000000000000001</v>
      </c>
      <c r="F411" s="39">
        <v>3.8</v>
      </c>
      <c r="J411" s="39">
        <v>7.9272380000000009</v>
      </c>
      <c r="L411" s="39">
        <v>39.159999999999997</v>
      </c>
      <c r="N411" s="39">
        <v>3.2</v>
      </c>
      <c r="S411" s="39">
        <v>99.187237999999979</v>
      </c>
      <c r="T411" s="39">
        <v>89.79713170196402</v>
      </c>
      <c r="AE411">
        <v>3069</v>
      </c>
      <c r="AG411">
        <v>2389</v>
      </c>
    </row>
    <row r="412" spans="1:71">
      <c r="B412" s="38" t="s">
        <v>2483</v>
      </c>
      <c r="C412" s="38" t="s">
        <v>1102</v>
      </c>
      <c r="D412" s="39">
        <v>45.22</v>
      </c>
      <c r="E412" s="39">
        <v>0.13</v>
      </c>
      <c r="F412" s="39">
        <v>3.69</v>
      </c>
      <c r="J412" s="39">
        <v>7.9002439999999998</v>
      </c>
      <c r="L412" s="39">
        <v>39.11</v>
      </c>
      <c r="N412" s="39">
        <v>3.04</v>
      </c>
      <c r="S412" s="39">
        <v>99.090243999999998</v>
      </c>
      <c r="T412" s="39">
        <v>89.816661106017392</v>
      </c>
      <c r="AE412">
        <v>2934</v>
      </c>
      <c r="AG412">
        <v>1995</v>
      </c>
    </row>
    <row r="413" spans="1:71">
      <c r="B413" s="38" t="s">
        <v>2483</v>
      </c>
      <c r="C413" s="38" t="s">
        <v>1101</v>
      </c>
      <c r="D413" s="39">
        <v>44.26</v>
      </c>
      <c r="E413" s="39">
        <v>0.11</v>
      </c>
      <c r="F413" s="39">
        <v>3.01</v>
      </c>
      <c r="J413" s="39">
        <v>7.8732500000000005</v>
      </c>
      <c r="L413" s="39">
        <v>41.24</v>
      </c>
      <c r="N413" s="39">
        <v>2.6</v>
      </c>
      <c r="S413" s="39">
        <v>99.093249999999983</v>
      </c>
      <c r="T413" s="39">
        <v>90.321518635143434</v>
      </c>
      <c r="AE413">
        <v>2894</v>
      </c>
      <c r="AG413">
        <v>1972</v>
      </c>
    </row>
    <row r="414" spans="1:71">
      <c r="B414" s="38" t="s">
        <v>2483</v>
      </c>
      <c r="C414" s="38" t="s">
        <v>1086</v>
      </c>
      <c r="D414" s="39">
        <v>40.450000000000003</v>
      </c>
      <c r="E414" s="39">
        <v>0.02</v>
      </c>
      <c r="F414" s="39">
        <v>1.19</v>
      </c>
      <c r="J414" s="39">
        <v>8.7460560000000012</v>
      </c>
      <c r="L414" s="39">
        <v>44.75</v>
      </c>
      <c r="N414" s="39">
        <v>1.08</v>
      </c>
      <c r="S414" s="39">
        <v>96.236055999999991</v>
      </c>
      <c r="T414" s="39">
        <v>90.114585064683922</v>
      </c>
      <c r="AE414">
        <v>2838</v>
      </c>
      <c r="AG414">
        <v>2144</v>
      </c>
    </row>
    <row r="415" spans="1:71">
      <c r="B415" s="38" t="s">
        <v>2483</v>
      </c>
      <c r="C415" s="38" t="s">
        <v>1085</v>
      </c>
      <c r="D415" s="39">
        <v>45.07</v>
      </c>
      <c r="E415" s="39">
        <v>0.03</v>
      </c>
      <c r="F415" s="39">
        <v>1.21</v>
      </c>
      <c r="J415" s="39">
        <v>8.0892020000000002</v>
      </c>
      <c r="L415" s="39">
        <v>41.75</v>
      </c>
      <c r="N415" s="39">
        <v>3.28</v>
      </c>
      <c r="S415" s="39">
        <v>99.429202000000004</v>
      </c>
      <c r="T415" s="39">
        <v>90.191646333031485</v>
      </c>
      <c r="AE415">
        <v>2952</v>
      </c>
      <c r="AG415">
        <v>1888</v>
      </c>
    </row>
    <row r="416" spans="1:71">
      <c r="B416" s="38" t="s">
        <v>2483</v>
      </c>
      <c r="C416" s="38" t="s">
        <v>1089</v>
      </c>
      <c r="D416" s="39">
        <v>45.24</v>
      </c>
      <c r="E416" s="39">
        <v>0.14000000000000001</v>
      </c>
      <c r="F416" s="39">
        <v>2.98</v>
      </c>
      <c r="J416" s="39">
        <v>8.0622080000000018</v>
      </c>
      <c r="L416" s="39">
        <v>39.65</v>
      </c>
      <c r="N416" s="39">
        <v>2.91</v>
      </c>
      <c r="S416" s="39">
        <v>98.982207999999986</v>
      </c>
      <c r="T416" s="39">
        <v>89.756310604342943</v>
      </c>
      <c r="AE416">
        <v>2655</v>
      </c>
      <c r="AG416">
        <v>1950</v>
      </c>
    </row>
    <row r="417" spans="2:71">
      <c r="B417" s="38" t="s">
        <v>2483</v>
      </c>
      <c r="C417" s="38" t="s">
        <v>1088</v>
      </c>
      <c r="D417" s="39">
        <v>44.73</v>
      </c>
      <c r="E417" s="39">
        <v>0.05</v>
      </c>
      <c r="F417" s="39">
        <v>2.66</v>
      </c>
      <c r="J417" s="39">
        <v>8.3051539999999999</v>
      </c>
      <c r="L417" s="39">
        <v>41.32</v>
      </c>
      <c r="N417" s="39">
        <v>2.23</v>
      </c>
      <c r="S417" s="39">
        <v>99.295153999999997</v>
      </c>
      <c r="T417" s="39">
        <v>89.862172593667651</v>
      </c>
      <c r="AE417">
        <v>2672</v>
      </c>
      <c r="AF417">
        <v>153</v>
      </c>
      <c r="AG417">
        <v>1834</v>
      </c>
      <c r="BG417">
        <v>0.7</v>
      </c>
      <c r="BH417">
        <v>1</v>
      </c>
      <c r="BL417">
        <v>0.33</v>
      </c>
      <c r="BR417">
        <v>0.12</v>
      </c>
    </row>
    <row r="418" spans="2:71">
      <c r="B418" s="38" t="s">
        <v>2483</v>
      </c>
      <c r="C418" s="38" t="s">
        <v>1087</v>
      </c>
      <c r="D418" s="39">
        <v>44.06</v>
      </c>
      <c r="E418" s="39">
        <v>0.19</v>
      </c>
      <c r="F418" s="39">
        <v>3.68</v>
      </c>
      <c r="J418" s="39">
        <v>8.314152</v>
      </c>
      <c r="L418" s="39">
        <v>39.340000000000003</v>
      </c>
      <c r="N418" s="39">
        <v>3.11</v>
      </c>
      <c r="S418" s="39">
        <v>98.694152000000031</v>
      </c>
      <c r="T418" s="39">
        <v>89.395725535040285</v>
      </c>
      <c r="AE418">
        <v>3118</v>
      </c>
      <c r="AG418">
        <v>2086</v>
      </c>
    </row>
    <row r="419" spans="2:71">
      <c r="B419" s="38" t="s">
        <v>2483</v>
      </c>
      <c r="C419" s="38" t="s">
        <v>1126</v>
      </c>
      <c r="D419" s="39">
        <v>45.16</v>
      </c>
      <c r="E419" s="39">
        <v>0.14000000000000001</v>
      </c>
      <c r="F419" s="39">
        <v>3.51</v>
      </c>
      <c r="J419" s="39">
        <v>8.6379999999999999</v>
      </c>
      <c r="L419" s="39">
        <v>38.200000000000003</v>
      </c>
      <c r="N419" s="39">
        <v>3.13</v>
      </c>
      <c r="S419" s="39">
        <v>98.778000000000006</v>
      </c>
      <c r="T419" s="39">
        <v>88.737435015898754</v>
      </c>
      <c r="AE419">
        <v>2184</v>
      </c>
      <c r="AG419">
        <v>2725</v>
      </c>
    </row>
    <row r="420" spans="2:71">
      <c r="B420" s="38" t="s">
        <v>2483</v>
      </c>
      <c r="C420" s="38" t="s">
        <v>1099</v>
      </c>
      <c r="D420" s="39">
        <v>44.82</v>
      </c>
      <c r="E420" s="39">
        <v>0.13</v>
      </c>
      <c r="F420" s="39">
        <v>3.49</v>
      </c>
      <c r="J420" s="39">
        <v>8.4761160000000011</v>
      </c>
      <c r="L420" s="39">
        <v>39.14</v>
      </c>
      <c r="N420" s="39">
        <v>2.81</v>
      </c>
      <c r="S420" s="39">
        <v>98.866116000000019</v>
      </c>
      <c r="T420" s="39">
        <v>89.162281977521218</v>
      </c>
      <c r="AE420">
        <v>2631</v>
      </c>
      <c r="AG420">
        <v>2394</v>
      </c>
    </row>
    <row r="421" spans="2:71">
      <c r="B421" s="38" t="s">
        <v>2483</v>
      </c>
      <c r="C421" s="38" t="s">
        <v>1098</v>
      </c>
      <c r="D421" s="39">
        <v>45.5</v>
      </c>
      <c r="E421" s="39">
        <v>0.14000000000000001</v>
      </c>
      <c r="F421" s="39">
        <v>3.6</v>
      </c>
      <c r="J421" s="39">
        <v>8.1431900000000006</v>
      </c>
      <c r="L421" s="39">
        <v>38.450000000000003</v>
      </c>
      <c r="N421" s="39">
        <v>3.02</v>
      </c>
      <c r="S421" s="39">
        <v>98.853189999999998</v>
      </c>
      <c r="T421" s="39">
        <v>89.375744676941238</v>
      </c>
      <c r="AE421">
        <v>3104</v>
      </c>
      <c r="AF421">
        <v>145</v>
      </c>
      <c r="AG421">
        <v>1970</v>
      </c>
      <c r="BG421">
        <v>1.6</v>
      </c>
      <c r="BH421">
        <v>2.7</v>
      </c>
      <c r="BL421">
        <v>0.28999999999999998</v>
      </c>
      <c r="BR421">
        <v>0.11</v>
      </c>
    </row>
    <row r="422" spans="2:71">
      <c r="B422" s="38" t="s">
        <v>2483</v>
      </c>
      <c r="C422" s="38" t="s">
        <v>1096</v>
      </c>
      <c r="D422" s="39">
        <v>41.35</v>
      </c>
      <c r="E422" s="39">
        <v>0.06</v>
      </c>
      <c r="F422" s="39">
        <v>0.98</v>
      </c>
      <c r="J422" s="39">
        <v>7.8822480000000006</v>
      </c>
      <c r="L422" s="39">
        <v>46.57</v>
      </c>
      <c r="N422" s="39">
        <v>1.92</v>
      </c>
      <c r="S422" s="39">
        <v>98.762248</v>
      </c>
      <c r="T422" s="39">
        <v>91.324185339108269</v>
      </c>
      <c r="AE422">
        <v>3104</v>
      </c>
      <c r="AG422">
        <v>2230</v>
      </c>
    </row>
    <row r="423" spans="2:71">
      <c r="B423" s="38" t="s">
        <v>2483</v>
      </c>
      <c r="C423" s="38" t="s">
        <v>1095</v>
      </c>
      <c r="D423" s="39">
        <v>43.95</v>
      </c>
      <c r="E423" s="39">
        <v>0.05</v>
      </c>
      <c r="F423" s="39">
        <v>1.29</v>
      </c>
      <c r="J423" s="39">
        <v>7.9452340000000001</v>
      </c>
      <c r="L423" s="39">
        <v>44.39</v>
      </c>
      <c r="N423" s="39">
        <v>1.3</v>
      </c>
      <c r="S423" s="39">
        <v>98.925234000000032</v>
      </c>
      <c r="T423" s="39">
        <v>90.870918828016272</v>
      </c>
      <c r="AE423">
        <v>2841</v>
      </c>
      <c r="AG423">
        <v>2320</v>
      </c>
    </row>
    <row r="424" spans="2:71">
      <c r="B424" s="38" t="s">
        <v>2483</v>
      </c>
      <c r="C424" s="38" t="s">
        <v>1094</v>
      </c>
      <c r="D424" s="39">
        <v>44.82</v>
      </c>
      <c r="E424" s="39">
        <v>0.11</v>
      </c>
      <c r="F424" s="39">
        <v>3.27</v>
      </c>
      <c r="J424" s="39">
        <v>7.5763160000000003</v>
      </c>
      <c r="L424" s="39">
        <v>39.909999999999997</v>
      </c>
      <c r="N424" s="39">
        <v>2.9</v>
      </c>
      <c r="S424" s="39">
        <v>98.586316000000011</v>
      </c>
      <c r="T424" s="39">
        <v>90.370902706815542</v>
      </c>
      <c r="AE424">
        <v>3741</v>
      </c>
      <c r="AG424">
        <v>1863</v>
      </c>
    </row>
    <row r="425" spans="2:71">
      <c r="B425" s="38" t="s">
        <v>2483</v>
      </c>
      <c r="C425" s="38" t="s">
        <v>1093</v>
      </c>
      <c r="D425" s="39">
        <v>43.27</v>
      </c>
      <c r="E425" s="39">
        <v>0.08</v>
      </c>
      <c r="F425" s="39">
        <v>2.36</v>
      </c>
      <c r="J425" s="39">
        <v>7.7112860000000003</v>
      </c>
      <c r="L425" s="39">
        <v>43.12</v>
      </c>
      <c r="N425" s="39">
        <v>2</v>
      </c>
      <c r="S425" s="39">
        <v>98.541285999999985</v>
      </c>
      <c r="T425" s="39">
        <v>90.878050520698693</v>
      </c>
      <c r="AE425">
        <v>2156</v>
      </c>
      <c r="AG425">
        <v>2341</v>
      </c>
    </row>
    <row r="426" spans="2:71">
      <c r="B426" s="38" t="s">
        <v>2483</v>
      </c>
      <c r="C426" s="38" t="s">
        <v>1104</v>
      </c>
      <c r="D426" s="39">
        <v>44.31</v>
      </c>
      <c r="E426" s="39">
        <v>0.12</v>
      </c>
      <c r="F426" s="39">
        <v>3.33</v>
      </c>
      <c r="J426" s="39">
        <v>8.0622080000000018</v>
      </c>
      <c r="L426" s="39">
        <v>40.56</v>
      </c>
      <c r="N426" s="39">
        <v>2.76</v>
      </c>
      <c r="S426" s="39">
        <v>99.142207999999982</v>
      </c>
      <c r="T426" s="39">
        <v>89.963069456398699</v>
      </c>
      <c r="AE426">
        <v>2916</v>
      </c>
      <c r="AG426">
        <v>1944</v>
      </c>
    </row>
    <row r="427" spans="2:71">
      <c r="B427" s="38" t="s">
        <v>2483</v>
      </c>
      <c r="C427" s="38" t="s">
        <v>1090</v>
      </c>
      <c r="D427" s="39">
        <v>43.81</v>
      </c>
      <c r="E427" s="39">
        <v>0.09</v>
      </c>
      <c r="F427" s="39">
        <v>1.72</v>
      </c>
      <c r="J427" s="39">
        <v>7.8732500000000005</v>
      </c>
      <c r="L427" s="39">
        <v>44.64</v>
      </c>
      <c r="N427" s="39">
        <v>1.03</v>
      </c>
      <c r="S427" s="39">
        <v>99.163250000000019</v>
      </c>
      <c r="T427" s="39">
        <v>90.992277598964506</v>
      </c>
      <c r="AE427">
        <v>2894</v>
      </c>
      <c r="AG427">
        <v>2010</v>
      </c>
    </row>
    <row r="428" spans="2:71">
      <c r="B428" s="38" t="s">
        <v>2483</v>
      </c>
      <c r="C428" s="38" t="s">
        <v>1103</v>
      </c>
      <c r="D428" s="39">
        <v>43.87</v>
      </c>
      <c r="E428" s="39">
        <v>0.08</v>
      </c>
      <c r="F428" s="39">
        <v>2.4300000000000002</v>
      </c>
      <c r="J428" s="39">
        <v>9.2859360000000013</v>
      </c>
      <c r="L428" s="39">
        <v>41.1</v>
      </c>
      <c r="N428" s="39">
        <v>2.21</v>
      </c>
      <c r="S428" s="39">
        <v>98.975936000000019</v>
      </c>
      <c r="T428" s="39">
        <v>88.745854134293566</v>
      </c>
      <c r="AE428">
        <v>3170</v>
      </c>
      <c r="AG428">
        <v>1901</v>
      </c>
    </row>
    <row r="429" spans="2:71">
      <c r="B429" s="38" t="s">
        <v>2483</v>
      </c>
      <c r="C429" s="38" t="s">
        <v>1105</v>
      </c>
      <c r="D429" s="39">
        <v>44.81</v>
      </c>
      <c r="E429" s="39">
        <v>0.11</v>
      </c>
      <c r="F429" s="39">
        <v>3.31</v>
      </c>
      <c r="J429" s="39">
        <v>7.6572979999999999</v>
      </c>
      <c r="L429" s="39">
        <v>40.5</v>
      </c>
      <c r="N429" s="39">
        <v>2.88</v>
      </c>
      <c r="S429" s="39">
        <v>99.267297999999982</v>
      </c>
      <c r="T429" s="39">
        <v>90.406026605276963</v>
      </c>
      <c r="AE429">
        <v>2689</v>
      </c>
      <c r="AG429">
        <v>2387</v>
      </c>
    </row>
    <row r="430" spans="2:71">
      <c r="B430" s="38" t="s">
        <v>2483</v>
      </c>
      <c r="C430" s="38" t="s">
        <v>1091</v>
      </c>
      <c r="D430" s="39">
        <v>46.96</v>
      </c>
      <c r="E430" s="39">
        <v>0.03</v>
      </c>
      <c r="F430" s="39">
        <v>3.16</v>
      </c>
      <c r="J430" s="39">
        <v>7.0724280000000004</v>
      </c>
      <c r="L430" s="39">
        <v>39.29</v>
      </c>
      <c r="N430" s="39">
        <v>2.5299999999999998</v>
      </c>
      <c r="S430" s="39">
        <v>99.042428000000001</v>
      </c>
      <c r="T430" s="39">
        <v>90.823725047054012</v>
      </c>
      <c r="AE430">
        <v>2769</v>
      </c>
      <c r="AG430">
        <v>2075</v>
      </c>
    </row>
    <row r="431" spans="2:71">
      <c r="C431" s="38" t="s">
        <v>1092</v>
      </c>
      <c r="D431" s="39">
        <v>43.19</v>
      </c>
      <c r="E431" s="39">
        <v>0.02</v>
      </c>
      <c r="F431" s="39">
        <v>1.79</v>
      </c>
      <c r="J431" s="39">
        <v>7.8552540000000004</v>
      </c>
      <c r="L431" s="39">
        <v>44.53</v>
      </c>
      <c r="N431" s="39">
        <v>1.62</v>
      </c>
      <c r="S431" s="39">
        <v>99.005254000000008</v>
      </c>
      <c r="T431" s="39">
        <v>90.990811428179214</v>
      </c>
      <c r="AE431">
        <v>2790</v>
      </c>
      <c r="AF431">
        <v>109</v>
      </c>
      <c r="AG431">
        <v>2045</v>
      </c>
      <c r="BG431">
        <v>0.24099999999999999</v>
      </c>
      <c r="BH431">
        <v>0.85499999999999998</v>
      </c>
      <c r="BK431">
        <v>0.72499999999999998</v>
      </c>
      <c r="BL431">
        <v>0.254</v>
      </c>
      <c r="BR431">
        <v>0.10199999999999999</v>
      </c>
      <c r="BS431">
        <v>0.379</v>
      </c>
    </row>
    <row r="433" spans="1:20">
      <c r="A433" s="38" t="s">
        <v>2522</v>
      </c>
      <c r="B433" s="38" t="s">
        <v>2523</v>
      </c>
      <c r="C433" s="38" t="s">
        <v>2524</v>
      </c>
      <c r="F433" s="39">
        <v>3.09</v>
      </c>
    </row>
    <row r="434" spans="1:20">
      <c r="B434" s="38" t="s">
        <v>2523</v>
      </c>
      <c r="C434" s="38" t="s">
        <v>2525</v>
      </c>
      <c r="F434" s="39">
        <v>0.97</v>
      </c>
    </row>
    <row r="435" spans="1:20">
      <c r="B435" s="38" t="s">
        <v>2523</v>
      </c>
      <c r="C435" s="38" t="s">
        <v>2526</v>
      </c>
      <c r="F435" s="39">
        <v>4.24</v>
      </c>
    </row>
    <row r="437" spans="1:20">
      <c r="A437" s="38" t="s">
        <v>2527</v>
      </c>
      <c r="B437" s="38" t="s">
        <v>2528</v>
      </c>
      <c r="C437" s="38" t="s">
        <v>2529</v>
      </c>
      <c r="D437" s="39">
        <v>39.799999999999997</v>
      </c>
      <c r="E437" s="39">
        <v>0.1</v>
      </c>
      <c r="F437" s="39">
        <v>2.9</v>
      </c>
      <c r="G437" s="39">
        <v>0.34</v>
      </c>
      <c r="J437" s="39">
        <v>8.16</v>
      </c>
      <c r="L437" s="39">
        <v>35.18</v>
      </c>
      <c r="M437" s="39">
        <v>0.27</v>
      </c>
      <c r="N437" s="39">
        <v>2.36</v>
      </c>
      <c r="O437" s="39">
        <v>0.14000000000000001</v>
      </c>
      <c r="S437" s="39">
        <v>88.64</v>
      </c>
      <c r="T437" s="39">
        <v>89.607743250127371</v>
      </c>
    </row>
    <row r="438" spans="1:20">
      <c r="B438" s="38" t="s">
        <v>2528</v>
      </c>
      <c r="C438" s="38" t="s">
        <v>2530</v>
      </c>
      <c r="D438" s="39">
        <v>43.61</v>
      </c>
      <c r="E438" s="39">
        <v>0.17</v>
      </c>
      <c r="F438" s="39">
        <v>3.68</v>
      </c>
      <c r="G438" s="39">
        <v>0.33</v>
      </c>
      <c r="J438" s="39">
        <v>8.81</v>
      </c>
      <c r="L438" s="39">
        <v>35.5</v>
      </c>
      <c r="M438" s="39">
        <v>0.32</v>
      </c>
      <c r="N438" s="39">
        <v>3.13</v>
      </c>
      <c r="O438" s="39">
        <v>0.26</v>
      </c>
      <c r="S438" s="39">
        <v>95.16</v>
      </c>
      <c r="T438" s="39">
        <v>88.961283047237188</v>
      </c>
    </row>
    <row r="439" spans="1:20">
      <c r="B439" s="38" t="s">
        <v>2528</v>
      </c>
      <c r="C439" s="38" t="s">
        <v>2531</v>
      </c>
      <c r="D439" s="39">
        <v>44.17</v>
      </c>
      <c r="E439" s="39">
        <v>0.23</v>
      </c>
      <c r="F439" s="39">
        <v>4.4800000000000004</v>
      </c>
      <c r="G439" s="39">
        <v>0.33</v>
      </c>
      <c r="J439" s="39">
        <v>9.15</v>
      </c>
      <c r="L439" s="39">
        <v>33.729999999999997</v>
      </c>
      <c r="M439" s="39">
        <v>0.24</v>
      </c>
      <c r="N439" s="39">
        <v>3.65</v>
      </c>
      <c r="O439" s="39">
        <v>0.31</v>
      </c>
      <c r="S439" s="39">
        <v>95.72</v>
      </c>
      <c r="T439" s="39">
        <v>88.056389505286504</v>
      </c>
    </row>
    <row r="440" spans="1:20">
      <c r="B440" s="38" t="s">
        <v>2528</v>
      </c>
      <c r="C440" s="38" t="s">
        <v>2532</v>
      </c>
      <c r="D440" s="39">
        <v>43.76</v>
      </c>
      <c r="E440" s="39">
        <v>0.04</v>
      </c>
      <c r="F440" s="39">
        <v>1.66</v>
      </c>
      <c r="G440" s="39">
        <v>0.43</v>
      </c>
      <c r="J440" s="39">
        <v>8.39</v>
      </c>
      <c r="L440" s="39">
        <v>40.270000000000003</v>
      </c>
      <c r="M440" s="39">
        <v>0.28000000000000003</v>
      </c>
      <c r="N440" s="39">
        <v>1.6</v>
      </c>
      <c r="O440" s="39">
        <v>7.0000000000000007E-2</v>
      </c>
      <c r="S440" s="39">
        <v>95.79</v>
      </c>
      <c r="T440" s="39">
        <v>90.565613403800739</v>
      </c>
    </row>
    <row r="441" spans="1:20">
      <c r="B441" s="38" t="s">
        <v>2528</v>
      </c>
      <c r="C441" s="38" t="s">
        <v>2533</v>
      </c>
      <c r="D441" s="39">
        <v>42.75</v>
      </c>
      <c r="E441" s="39">
        <v>7.0000000000000007E-2</v>
      </c>
      <c r="F441" s="39">
        <v>2.42</v>
      </c>
      <c r="G441" s="39">
        <v>0.35</v>
      </c>
      <c r="J441" s="39">
        <v>8.44</v>
      </c>
      <c r="L441" s="39">
        <v>38</v>
      </c>
      <c r="M441" s="39">
        <v>0.3</v>
      </c>
      <c r="N441" s="39">
        <v>2.31</v>
      </c>
      <c r="O441" s="39">
        <v>0.14000000000000001</v>
      </c>
      <c r="S441" s="39">
        <v>94.13</v>
      </c>
      <c r="T441" s="39">
        <v>90.004737091425881</v>
      </c>
    </row>
    <row r="442" spans="1:20">
      <c r="B442" s="38" t="s">
        <v>2528</v>
      </c>
      <c r="C442" s="38" t="s">
        <v>2534</v>
      </c>
      <c r="D442" s="39">
        <v>41.69</v>
      </c>
      <c r="E442" s="39">
        <v>0.06</v>
      </c>
      <c r="F442" s="39">
        <v>2.17</v>
      </c>
      <c r="G442" s="39">
        <v>0.33</v>
      </c>
      <c r="J442" s="39">
        <v>8.77</v>
      </c>
      <c r="L442" s="39">
        <v>37.6</v>
      </c>
      <c r="M442" s="39">
        <v>0.3</v>
      </c>
      <c r="N442" s="39">
        <v>1.81</v>
      </c>
      <c r="O442" s="39">
        <v>0.11</v>
      </c>
      <c r="S442" s="39">
        <v>92.21</v>
      </c>
      <c r="T442" s="39">
        <v>89.555793735858046</v>
      </c>
    </row>
    <row r="443" spans="1:20">
      <c r="B443" s="38" t="s">
        <v>2528</v>
      </c>
      <c r="C443" s="38" t="s">
        <v>2535</v>
      </c>
      <c r="D443" s="39">
        <v>43.96</v>
      </c>
      <c r="E443" s="39">
        <v>0.18</v>
      </c>
      <c r="F443" s="39">
        <v>3.94</v>
      </c>
      <c r="G443" s="39">
        <v>0.38</v>
      </c>
      <c r="J443" s="39">
        <v>8.5399999999999991</v>
      </c>
      <c r="L443" s="39">
        <v>35.590000000000003</v>
      </c>
      <c r="M443" s="39">
        <v>0.26</v>
      </c>
      <c r="N443" s="39">
        <v>3.57</v>
      </c>
      <c r="O443" s="39">
        <v>0.28000000000000003</v>
      </c>
      <c r="S443" s="39">
        <v>96.06</v>
      </c>
      <c r="T443" s="39">
        <v>89.287506271951841</v>
      </c>
    </row>
    <row r="444" spans="1:20">
      <c r="B444" s="38" t="s">
        <v>2528</v>
      </c>
      <c r="C444" s="38" t="s">
        <v>2536</v>
      </c>
      <c r="D444" s="39">
        <v>43.73</v>
      </c>
      <c r="E444" s="39">
        <v>0.18</v>
      </c>
      <c r="F444" s="39">
        <v>3.84</v>
      </c>
      <c r="G444" s="39">
        <v>0.34</v>
      </c>
      <c r="J444" s="39">
        <v>8.7799999999999994</v>
      </c>
      <c r="L444" s="39">
        <v>34.409999999999997</v>
      </c>
      <c r="M444" s="39">
        <v>0.26</v>
      </c>
      <c r="N444" s="39">
        <v>3.33</v>
      </c>
      <c r="O444" s="39">
        <v>0.28000000000000003</v>
      </c>
      <c r="S444" s="39">
        <v>94.55</v>
      </c>
      <c r="T444" s="39">
        <v>88.685567010309271</v>
      </c>
    </row>
    <row r="445" spans="1:20">
      <c r="B445" s="38" t="s">
        <v>2528</v>
      </c>
      <c r="C445" s="38" t="s">
        <v>2537</v>
      </c>
      <c r="D445" s="39">
        <v>42.77</v>
      </c>
      <c r="E445" s="39">
        <v>0.12</v>
      </c>
      <c r="F445" s="39">
        <v>3.02</v>
      </c>
      <c r="G445" s="39">
        <v>0.36</v>
      </c>
      <c r="J445" s="39">
        <v>8.74</v>
      </c>
      <c r="L445" s="39">
        <v>36.74</v>
      </c>
      <c r="M445" s="39">
        <v>0.28000000000000003</v>
      </c>
      <c r="N445" s="39">
        <v>2.37</v>
      </c>
      <c r="O445" s="39">
        <v>0.2</v>
      </c>
      <c r="S445" s="39">
        <v>93.96</v>
      </c>
      <c r="T445" s="39">
        <v>89.369982972512744</v>
      </c>
    </row>
    <row r="446" spans="1:20">
      <c r="B446" s="38" t="s">
        <v>2528</v>
      </c>
      <c r="C446" s="38" t="s">
        <v>2538</v>
      </c>
      <c r="D446" s="39">
        <v>42.75</v>
      </c>
      <c r="E446" s="39">
        <v>0.14000000000000001</v>
      </c>
      <c r="F446" s="39">
        <v>3.37</v>
      </c>
      <c r="G446" s="39">
        <v>0.36</v>
      </c>
      <c r="J446" s="39">
        <v>8.66</v>
      </c>
      <c r="L446" s="39">
        <v>37.619999999999997</v>
      </c>
      <c r="M446" s="39">
        <v>0.24</v>
      </c>
      <c r="N446" s="39">
        <v>3.02</v>
      </c>
      <c r="O446" s="39">
        <v>0.24</v>
      </c>
      <c r="S446" s="39">
        <v>95.8</v>
      </c>
      <c r="T446" s="39">
        <v>89.678188319427889</v>
      </c>
    </row>
    <row r="447" spans="1:20">
      <c r="B447" s="38" t="s">
        <v>2528</v>
      </c>
      <c r="C447" s="38" t="s">
        <v>2539</v>
      </c>
      <c r="D447" s="39">
        <v>38.47</v>
      </c>
      <c r="E447" s="39">
        <v>0.05</v>
      </c>
      <c r="F447" s="39">
        <v>1.75</v>
      </c>
      <c r="G447" s="39">
        <v>0.42</v>
      </c>
      <c r="J447" s="39">
        <v>8.52</v>
      </c>
      <c r="L447" s="39">
        <v>39.42</v>
      </c>
      <c r="M447" s="39">
        <v>0.26</v>
      </c>
      <c r="N447" s="39">
        <v>1.17</v>
      </c>
      <c r="O447" s="39">
        <v>0.08</v>
      </c>
      <c r="S447" s="39">
        <v>89.46</v>
      </c>
      <c r="T447" s="39">
        <v>90.247252747252745</v>
      </c>
    </row>
    <row r="448" spans="1:20">
      <c r="B448" s="38" t="s">
        <v>2528</v>
      </c>
      <c r="C448" s="38" t="s">
        <v>2540</v>
      </c>
      <c r="D448" s="39">
        <v>43.47</v>
      </c>
      <c r="E448" s="39">
        <v>0.17</v>
      </c>
      <c r="F448" s="39">
        <v>3.75</v>
      </c>
      <c r="G448" s="39">
        <v>0.33</v>
      </c>
      <c r="J448" s="39">
        <v>8.76</v>
      </c>
      <c r="L448" s="39">
        <v>34.659999999999997</v>
      </c>
      <c r="M448" s="39">
        <v>0.25</v>
      </c>
      <c r="N448" s="39">
        <v>3.04</v>
      </c>
      <c r="O448" s="39">
        <v>0.26</v>
      </c>
      <c r="S448" s="39">
        <v>94.11</v>
      </c>
      <c r="T448" s="39">
        <v>88.780737704918025</v>
      </c>
    </row>
    <row r="449" spans="2:20">
      <c r="B449" s="38" t="s">
        <v>2528</v>
      </c>
      <c r="C449" s="38" t="s">
        <v>2541</v>
      </c>
      <c r="D449" s="39">
        <v>41.91</v>
      </c>
      <c r="E449" s="39">
        <v>0.06</v>
      </c>
      <c r="F449" s="39">
        <v>2.31</v>
      </c>
      <c r="G449" s="39">
        <v>0.36</v>
      </c>
      <c r="J449" s="39">
        <v>8.4600000000000009</v>
      </c>
      <c r="L449" s="39">
        <v>38.270000000000003</v>
      </c>
      <c r="M449" s="39">
        <v>0.26</v>
      </c>
      <c r="N449" s="39">
        <v>2.2400000000000002</v>
      </c>
      <c r="O449" s="39">
        <v>0.13</v>
      </c>
      <c r="S449" s="39">
        <v>93.38</v>
      </c>
      <c r="T449" s="39">
        <v>90.047058823529426</v>
      </c>
    </row>
    <row r="450" spans="2:20">
      <c r="B450" s="38" t="s">
        <v>2528</v>
      </c>
      <c r="C450" s="38" t="s">
        <v>2542</v>
      </c>
      <c r="D450" s="39">
        <v>42.81</v>
      </c>
      <c r="E450" s="39">
        <v>0.16</v>
      </c>
      <c r="F450" s="39">
        <v>3.65</v>
      </c>
      <c r="G450" s="39">
        <v>0.37</v>
      </c>
      <c r="J450" s="39">
        <v>8.4700000000000006</v>
      </c>
      <c r="L450" s="39">
        <v>36.450000000000003</v>
      </c>
      <c r="M450" s="39">
        <v>0.23</v>
      </c>
      <c r="N450" s="39">
        <v>3.04</v>
      </c>
      <c r="O450" s="39">
        <v>0.25</v>
      </c>
      <c r="S450" s="39">
        <v>94.83</v>
      </c>
      <c r="T450" s="39">
        <v>89.59075826471674</v>
      </c>
    </row>
    <row r="451" spans="2:20">
      <c r="B451" s="38" t="s">
        <v>2528</v>
      </c>
      <c r="C451" s="38" t="s">
        <v>2543</v>
      </c>
      <c r="D451" s="39">
        <v>43.13</v>
      </c>
      <c r="E451" s="39">
        <v>0.16</v>
      </c>
      <c r="F451" s="39">
        <v>3.41</v>
      </c>
      <c r="G451" s="39">
        <v>0.34</v>
      </c>
      <c r="J451" s="39">
        <v>8.66</v>
      </c>
      <c r="L451" s="39">
        <v>36.61</v>
      </c>
      <c r="M451" s="39">
        <v>0.25</v>
      </c>
      <c r="N451" s="39">
        <v>2.87</v>
      </c>
      <c r="O451" s="39">
        <v>0.25</v>
      </c>
      <c r="S451" s="39">
        <v>95.09</v>
      </c>
      <c r="T451" s="39">
        <v>89.423546653639477</v>
      </c>
    </row>
    <row r="452" spans="2:20">
      <c r="B452" s="38" t="s">
        <v>2528</v>
      </c>
      <c r="C452" s="38" t="s">
        <v>2544</v>
      </c>
      <c r="D452" s="39">
        <v>42.56</v>
      </c>
      <c r="E452" s="39">
        <v>0.14000000000000001</v>
      </c>
      <c r="F452" s="39">
        <v>3.34</v>
      </c>
      <c r="G452" s="39">
        <v>0.35</v>
      </c>
      <c r="J452" s="39">
        <v>8.5500000000000007</v>
      </c>
      <c r="L452" s="39">
        <v>37.03</v>
      </c>
      <c r="M452" s="39">
        <v>0.24</v>
      </c>
      <c r="N452" s="39">
        <v>2.85</v>
      </c>
      <c r="O452" s="39">
        <v>0.23</v>
      </c>
      <c r="S452" s="39">
        <v>94.7</v>
      </c>
      <c r="T452" s="39">
        <v>89.650163418472332</v>
      </c>
    </row>
    <row r="453" spans="2:20">
      <c r="B453" s="38" t="s">
        <v>2528</v>
      </c>
      <c r="C453" s="38" t="s">
        <v>2545</v>
      </c>
      <c r="D453" s="39">
        <v>41.93</v>
      </c>
      <c r="E453" s="39">
        <v>0.15</v>
      </c>
      <c r="F453" s="39">
        <v>3.18</v>
      </c>
      <c r="G453" s="39">
        <v>0.35</v>
      </c>
      <c r="J453" s="39">
        <v>8.6300000000000008</v>
      </c>
      <c r="L453" s="39">
        <v>37.19</v>
      </c>
      <c r="M453" s="39">
        <v>0.26</v>
      </c>
      <c r="N453" s="39">
        <v>2.63</v>
      </c>
      <c r="O453" s="39">
        <v>0.21</v>
      </c>
      <c r="S453" s="39">
        <v>93.92</v>
      </c>
      <c r="T453" s="39">
        <v>89.603662209372359</v>
      </c>
    </row>
    <row r="454" spans="2:20">
      <c r="B454" s="38" t="s">
        <v>2528</v>
      </c>
      <c r="C454" s="38" t="s">
        <v>2546</v>
      </c>
      <c r="D454" s="39">
        <v>43.75</v>
      </c>
      <c r="E454" s="39">
        <v>0.15</v>
      </c>
      <c r="F454" s="39">
        <v>3.16</v>
      </c>
      <c r="G454" s="39">
        <v>0.35</v>
      </c>
      <c r="J454" s="39">
        <v>8.5500000000000007</v>
      </c>
      <c r="L454" s="39">
        <v>37.92</v>
      </c>
      <c r="M454" s="39">
        <v>0.24</v>
      </c>
      <c r="N454" s="39">
        <v>2.78</v>
      </c>
      <c r="O454" s="39">
        <v>0.22</v>
      </c>
      <c r="S454" s="39">
        <v>96.53</v>
      </c>
      <c r="T454" s="39">
        <v>89.8684678279417</v>
      </c>
    </row>
    <row r="455" spans="2:20">
      <c r="B455" s="38" t="s">
        <v>2528</v>
      </c>
      <c r="C455" s="38" t="s">
        <v>2547</v>
      </c>
      <c r="D455" s="39">
        <v>44.29</v>
      </c>
      <c r="E455" s="39">
        <v>0.24</v>
      </c>
      <c r="F455" s="39">
        <v>4.55</v>
      </c>
      <c r="G455" s="39">
        <v>0.33</v>
      </c>
      <c r="J455" s="39">
        <v>8.56</v>
      </c>
      <c r="L455" s="39">
        <v>33.950000000000003</v>
      </c>
      <c r="M455" s="39">
        <v>0.23</v>
      </c>
      <c r="N455" s="39">
        <v>3.9</v>
      </c>
      <c r="O455" s="39">
        <v>0.33</v>
      </c>
      <c r="S455" s="39">
        <v>95.82</v>
      </c>
      <c r="T455" s="39">
        <v>88.804603714360454</v>
      </c>
    </row>
    <row r="456" spans="2:20">
      <c r="B456" s="38" t="s">
        <v>2528</v>
      </c>
      <c r="C456" s="38" t="s">
        <v>2548</v>
      </c>
      <c r="D456" s="39">
        <v>43.8</v>
      </c>
      <c r="E456" s="39">
        <v>0.19</v>
      </c>
      <c r="F456" s="39">
        <v>3.82</v>
      </c>
      <c r="G456" s="39">
        <v>0.32</v>
      </c>
      <c r="J456" s="39">
        <v>9.2200000000000006</v>
      </c>
      <c r="L456" s="39">
        <v>35.53</v>
      </c>
      <c r="M456" s="39">
        <v>0.28000000000000003</v>
      </c>
      <c r="N456" s="39">
        <v>3.29</v>
      </c>
      <c r="O456" s="39">
        <v>0.28999999999999998</v>
      </c>
      <c r="S456" s="39">
        <v>96.14</v>
      </c>
      <c r="T456" s="39">
        <v>88.515196811160934</v>
      </c>
    </row>
    <row r="457" spans="2:20">
      <c r="B457" s="38" t="s">
        <v>2528</v>
      </c>
      <c r="C457" s="38" t="s">
        <v>2549</v>
      </c>
      <c r="D457" s="39">
        <v>40.520000000000003</v>
      </c>
      <c r="E457" s="39">
        <v>0.12</v>
      </c>
      <c r="F457" s="39">
        <v>1.84</v>
      </c>
      <c r="G457" s="39">
        <v>0.35</v>
      </c>
      <c r="J457" s="39">
        <v>8.0500000000000007</v>
      </c>
      <c r="L457" s="39">
        <v>39.24</v>
      </c>
      <c r="M457" s="39">
        <v>0.26</v>
      </c>
      <c r="N457" s="39">
        <v>1.53</v>
      </c>
      <c r="O457" s="39">
        <v>0.14000000000000001</v>
      </c>
      <c r="S457" s="39">
        <v>91.44</v>
      </c>
      <c r="T457" s="39">
        <v>90.696868138217951</v>
      </c>
    </row>
    <row r="458" spans="2:20">
      <c r="B458" s="38" t="s">
        <v>2528</v>
      </c>
      <c r="C458" s="38" t="s">
        <v>2550</v>
      </c>
      <c r="D458" s="39">
        <v>43.25</v>
      </c>
      <c r="E458" s="39">
        <v>0.15</v>
      </c>
      <c r="F458" s="39">
        <v>3.27</v>
      </c>
      <c r="G458" s="39">
        <v>0.33</v>
      </c>
      <c r="J458" s="39">
        <v>8.6199999999999992</v>
      </c>
      <c r="L458" s="39">
        <v>35.799999999999997</v>
      </c>
      <c r="M458" s="39">
        <v>0.26</v>
      </c>
      <c r="N458" s="39">
        <v>2.56</v>
      </c>
      <c r="O458" s="39">
        <v>0.19</v>
      </c>
      <c r="S458" s="39">
        <v>93.84</v>
      </c>
      <c r="T458" s="39">
        <v>89.25454998753429</v>
      </c>
    </row>
    <row r="459" spans="2:20">
      <c r="B459" s="38" t="s">
        <v>2528</v>
      </c>
      <c r="C459" s="38" t="s">
        <v>2551</v>
      </c>
      <c r="D459" s="39">
        <v>43.09</v>
      </c>
      <c r="E459" s="39">
        <v>0.09</v>
      </c>
      <c r="F459" s="39">
        <v>2.0499999999999998</v>
      </c>
      <c r="G459" s="39">
        <v>0.26</v>
      </c>
      <c r="J459" s="39">
        <v>9.06</v>
      </c>
      <c r="L459" s="39">
        <v>37.44</v>
      </c>
      <c r="M459" s="39">
        <v>0.27</v>
      </c>
      <c r="N459" s="39">
        <v>1.45</v>
      </c>
      <c r="O459" s="39">
        <v>0.14000000000000001</v>
      </c>
      <c r="S459" s="39">
        <v>93.32</v>
      </c>
      <c r="T459" s="39">
        <v>89.206576125804133</v>
      </c>
    </row>
    <row r="460" spans="2:20">
      <c r="B460" s="38" t="s">
        <v>2528</v>
      </c>
      <c r="C460" s="38" t="s">
        <v>2552</v>
      </c>
      <c r="D460" s="39">
        <v>42.47</v>
      </c>
      <c r="E460" s="39">
        <v>0.04</v>
      </c>
      <c r="F460" s="39">
        <v>1.21</v>
      </c>
      <c r="G460" s="39">
        <v>0.3</v>
      </c>
      <c r="J460" s="39">
        <v>7.98</v>
      </c>
      <c r="L460" s="39">
        <v>38.369999999999997</v>
      </c>
      <c r="M460" s="39">
        <v>0.27</v>
      </c>
      <c r="N460" s="39">
        <v>1.05</v>
      </c>
      <c r="O460" s="39">
        <v>0.08</v>
      </c>
      <c r="S460" s="39">
        <v>91.2</v>
      </c>
      <c r="T460" s="39">
        <v>90.580736543909339</v>
      </c>
    </row>
    <row r="461" spans="2:20">
      <c r="B461" s="38" t="s">
        <v>2528</v>
      </c>
      <c r="C461" s="38" t="s">
        <v>2553</v>
      </c>
      <c r="D461" s="39">
        <v>42.49</v>
      </c>
      <c r="E461" s="39">
        <v>0.15</v>
      </c>
      <c r="F461" s="39">
        <v>3.14</v>
      </c>
      <c r="G461" s="39">
        <v>0.3</v>
      </c>
      <c r="J461" s="39">
        <v>9.07</v>
      </c>
      <c r="L461" s="39">
        <v>36.5</v>
      </c>
      <c r="M461" s="39">
        <v>0.27</v>
      </c>
      <c r="N461" s="39">
        <v>2.54</v>
      </c>
      <c r="O461" s="39">
        <v>0.22</v>
      </c>
      <c r="S461" s="39">
        <v>94.11</v>
      </c>
      <c r="T461" s="39">
        <v>88.948458632874363</v>
      </c>
    </row>
    <row r="462" spans="2:20">
      <c r="B462" s="38" t="s">
        <v>2528</v>
      </c>
      <c r="C462" s="38" t="s">
        <v>2554</v>
      </c>
      <c r="D462" s="39">
        <v>43.71</v>
      </c>
      <c r="E462" s="39">
        <v>0.16</v>
      </c>
      <c r="F462" s="39">
        <v>3.3</v>
      </c>
      <c r="G462" s="39">
        <v>0.31</v>
      </c>
      <c r="J462" s="39">
        <v>8.75</v>
      </c>
      <c r="L462" s="39">
        <v>37.119999999999997</v>
      </c>
      <c r="M462" s="39">
        <v>0.24</v>
      </c>
      <c r="N462" s="39">
        <v>2.83</v>
      </c>
      <c r="O462" s="39">
        <v>0.24</v>
      </c>
      <c r="S462" s="39">
        <v>96.11</v>
      </c>
      <c r="T462" s="39">
        <v>89.456561031449567</v>
      </c>
    </row>
    <row r="463" spans="2:20">
      <c r="B463" s="38" t="s">
        <v>2528</v>
      </c>
      <c r="C463" s="38" t="s">
        <v>2555</v>
      </c>
      <c r="D463" s="39">
        <v>42.53</v>
      </c>
      <c r="E463" s="39">
        <v>0.14000000000000001</v>
      </c>
      <c r="F463" s="39">
        <v>2.86</v>
      </c>
      <c r="G463" s="39">
        <v>0.26</v>
      </c>
      <c r="J463" s="39">
        <v>8.64</v>
      </c>
      <c r="L463" s="39">
        <v>36.93</v>
      </c>
      <c r="M463" s="39">
        <v>0.25</v>
      </c>
      <c r="N463" s="39">
        <v>2.23</v>
      </c>
      <c r="O463" s="39">
        <v>0.19</v>
      </c>
      <c r="S463" s="39">
        <v>93.52</v>
      </c>
      <c r="T463" s="39">
        <v>89.527272727272731</v>
      </c>
    </row>
    <row r="464" spans="2:20">
      <c r="B464" s="38" t="s">
        <v>2556</v>
      </c>
      <c r="C464" s="38" t="s">
        <v>2557</v>
      </c>
      <c r="D464" s="39">
        <v>41.87</v>
      </c>
      <c r="E464" s="39">
        <v>0.12</v>
      </c>
      <c r="F464" s="39">
        <v>2.93</v>
      </c>
      <c r="G464" s="39">
        <v>0.34</v>
      </c>
      <c r="J464" s="39">
        <v>8.3000000000000007</v>
      </c>
      <c r="L464" s="39">
        <v>38.21</v>
      </c>
      <c r="M464" s="39">
        <v>0.24</v>
      </c>
      <c r="N464" s="39">
        <v>2.64</v>
      </c>
      <c r="O464" s="39">
        <v>0.19</v>
      </c>
      <c r="S464" s="39">
        <v>94.26</v>
      </c>
      <c r="T464" s="39">
        <v>90.203021718602443</v>
      </c>
    </row>
    <row r="465" spans="2:20">
      <c r="B465" s="38" t="s">
        <v>2556</v>
      </c>
      <c r="C465" s="38" t="s">
        <v>2558</v>
      </c>
      <c r="D465" s="39">
        <v>41.59</v>
      </c>
      <c r="E465" s="39">
        <v>0.09</v>
      </c>
      <c r="F465" s="39">
        <v>3.14</v>
      </c>
      <c r="G465" s="39">
        <v>0.35</v>
      </c>
      <c r="J465" s="39">
        <v>7.3</v>
      </c>
      <c r="L465" s="39">
        <v>38.46</v>
      </c>
      <c r="M465" s="39">
        <v>0.24</v>
      </c>
      <c r="N465" s="39">
        <v>2.75</v>
      </c>
      <c r="O465" s="39">
        <v>0.15</v>
      </c>
      <c r="S465" s="39">
        <v>93.48</v>
      </c>
      <c r="T465" s="39">
        <v>91.332225124673471</v>
      </c>
    </row>
    <row r="466" spans="2:20">
      <c r="B466" s="38" t="s">
        <v>2556</v>
      </c>
      <c r="C466" s="38" t="s">
        <v>2559</v>
      </c>
      <c r="D466" s="39">
        <v>41.04</v>
      </c>
      <c r="E466" s="39">
        <v>0.04</v>
      </c>
      <c r="F466" s="39">
        <v>1.88</v>
      </c>
      <c r="G466" s="39">
        <v>0.32</v>
      </c>
      <c r="J466" s="39">
        <v>9.1300000000000008</v>
      </c>
      <c r="L466" s="39">
        <v>38.17</v>
      </c>
      <c r="M466" s="39">
        <v>0.28000000000000003</v>
      </c>
      <c r="N466" s="39">
        <v>1.52</v>
      </c>
      <c r="O466" s="39">
        <v>0.11</v>
      </c>
      <c r="S466" s="39">
        <v>91.89</v>
      </c>
      <c r="T466" s="39">
        <v>89.317889317889311</v>
      </c>
    </row>
    <row r="467" spans="2:20">
      <c r="B467" s="38" t="s">
        <v>2556</v>
      </c>
      <c r="C467" s="38" t="s">
        <v>2560</v>
      </c>
      <c r="D467" s="39">
        <v>42.27</v>
      </c>
      <c r="E467" s="39">
        <v>7.0000000000000007E-2</v>
      </c>
      <c r="F467" s="39">
        <v>1.5</v>
      </c>
      <c r="G467" s="39">
        <v>0.35</v>
      </c>
      <c r="J467" s="39">
        <v>8.11</v>
      </c>
      <c r="L467" s="39">
        <v>41.87</v>
      </c>
      <c r="M467" s="39">
        <v>0.26</v>
      </c>
      <c r="N467" s="39">
        <v>1.4</v>
      </c>
      <c r="O467" s="39">
        <v>0.11</v>
      </c>
      <c r="S467" s="39">
        <v>95.33</v>
      </c>
      <c r="T467" s="39">
        <v>91.170386499727826</v>
      </c>
    </row>
    <row r="468" spans="2:20">
      <c r="B468" s="38" t="s">
        <v>2556</v>
      </c>
      <c r="C468" s="38" t="s">
        <v>2561</v>
      </c>
      <c r="D468" s="39">
        <v>42.54</v>
      </c>
      <c r="E468" s="39">
        <v>0.14000000000000001</v>
      </c>
      <c r="F468" s="39">
        <v>3.08</v>
      </c>
      <c r="G468" s="39">
        <v>0.28999999999999998</v>
      </c>
      <c r="J468" s="39">
        <v>8.8000000000000007</v>
      </c>
      <c r="L468" s="39">
        <v>36.729999999999997</v>
      </c>
      <c r="M468" s="39">
        <v>0.26</v>
      </c>
      <c r="N468" s="39">
        <v>2.56</v>
      </c>
      <c r="O468" s="39">
        <v>0.22</v>
      </c>
      <c r="S468" s="39">
        <v>94.07</v>
      </c>
      <c r="T468" s="39">
        <v>89.302212496960848</v>
      </c>
    </row>
    <row r="469" spans="2:20">
      <c r="B469" s="38" t="s">
        <v>2528</v>
      </c>
      <c r="C469" s="38" t="s">
        <v>2562</v>
      </c>
      <c r="D469" s="39">
        <v>41.63</v>
      </c>
      <c r="E469" s="39">
        <v>0.03</v>
      </c>
      <c r="F469" s="39">
        <v>0.56999999999999995</v>
      </c>
      <c r="G469" s="39">
        <v>0.27</v>
      </c>
      <c r="J469" s="39">
        <v>8.3699999999999992</v>
      </c>
      <c r="L469" s="39">
        <v>40.28</v>
      </c>
      <c r="M469" s="39">
        <v>0.39</v>
      </c>
      <c r="N469" s="39">
        <v>0.45</v>
      </c>
      <c r="O469" s="39">
        <v>0.05</v>
      </c>
      <c r="S469" s="39">
        <v>91.38</v>
      </c>
      <c r="T469" s="39">
        <v>90.588103002361407</v>
      </c>
    </row>
    <row r="470" spans="2:20">
      <c r="B470" s="38" t="s">
        <v>2528</v>
      </c>
      <c r="C470" s="38" t="s">
        <v>2563</v>
      </c>
      <c r="D470" s="39">
        <v>42.09</v>
      </c>
      <c r="E470" s="39">
        <v>0.08</v>
      </c>
      <c r="F470" s="39">
        <v>1.58</v>
      </c>
      <c r="G470" s="39">
        <v>0.34</v>
      </c>
      <c r="J470" s="39">
        <v>8.18</v>
      </c>
      <c r="L470" s="39">
        <v>41.21</v>
      </c>
      <c r="M470" s="39">
        <v>0.27</v>
      </c>
      <c r="N470" s="39">
        <v>1.37</v>
      </c>
      <c r="O470" s="39">
        <v>0.12</v>
      </c>
      <c r="S470" s="39">
        <v>94.63</v>
      </c>
      <c r="T470" s="39">
        <v>90.971302428256067</v>
      </c>
    </row>
    <row r="471" spans="2:20">
      <c r="B471" s="38" t="s">
        <v>2528</v>
      </c>
      <c r="C471" s="38" t="s">
        <v>2564</v>
      </c>
      <c r="D471" s="39">
        <v>42.07</v>
      </c>
      <c r="E471" s="39">
        <v>0.01</v>
      </c>
      <c r="F471" s="39">
        <v>1.05</v>
      </c>
      <c r="G471" s="39">
        <v>0.28000000000000003</v>
      </c>
      <c r="J471" s="39">
        <v>8.43</v>
      </c>
      <c r="L471" s="39">
        <v>40.200000000000003</v>
      </c>
      <c r="M471" s="39">
        <v>0.27</v>
      </c>
      <c r="N471" s="39">
        <v>0.81</v>
      </c>
      <c r="O471" s="39">
        <v>0.05</v>
      </c>
      <c r="S471" s="39">
        <v>92.62</v>
      </c>
      <c r="T471" s="39">
        <v>90.509962850388391</v>
      </c>
    </row>
    <row r="472" spans="2:20">
      <c r="B472" s="38" t="s">
        <v>2528</v>
      </c>
      <c r="C472" s="38" t="s">
        <v>2565</v>
      </c>
      <c r="D472" s="39">
        <v>39.14</v>
      </c>
      <c r="E472" s="39">
        <v>0.05</v>
      </c>
      <c r="F472" s="39">
        <v>0.7</v>
      </c>
      <c r="G472" s="39">
        <v>0.2</v>
      </c>
      <c r="J472" s="39">
        <v>8.3699999999999992</v>
      </c>
      <c r="L472" s="39">
        <v>40.619999999999997</v>
      </c>
      <c r="M472" s="39">
        <v>0.27</v>
      </c>
      <c r="N472" s="39">
        <v>0.48</v>
      </c>
      <c r="O472" s="39">
        <v>0.06</v>
      </c>
      <c r="S472" s="39">
        <v>89.42</v>
      </c>
      <c r="T472" s="39">
        <v>90.659524606628722</v>
      </c>
    </row>
    <row r="473" spans="2:20">
      <c r="B473" s="38" t="s">
        <v>2528</v>
      </c>
      <c r="C473" s="38" t="s">
        <v>2566</v>
      </c>
      <c r="D473" s="39">
        <v>39.93</v>
      </c>
      <c r="E473" s="39">
        <v>0.04</v>
      </c>
      <c r="F473" s="39">
        <v>0.7</v>
      </c>
      <c r="G473" s="39">
        <v>0.3</v>
      </c>
      <c r="J473" s="39">
        <v>7.53</v>
      </c>
      <c r="L473" s="39">
        <v>41.04</v>
      </c>
      <c r="M473" s="39">
        <v>0.26</v>
      </c>
      <c r="N473" s="39">
        <v>0.5</v>
      </c>
      <c r="O473" s="39">
        <v>0.06</v>
      </c>
      <c r="S473" s="39">
        <v>89.8</v>
      </c>
      <c r="T473" s="39">
        <v>91.596919986608626</v>
      </c>
    </row>
    <row r="474" spans="2:20">
      <c r="B474" s="38" t="s">
        <v>2528</v>
      </c>
      <c r="C474" s="38" t="s">
        <v>2567</v>
      </c>
      <c r="D474" s="39">
        <v>41.82</v>
      </c>
      <c r="E474" s="39">
        <v>0.03</v>
      </c>
      <c r="F474" s="39">
        <v>0.93</v>
      </c>
      <c r="G474" s="39">
        <v>0.31</v>
      </c>
      <c r="J474" s="39">
        <v>7.85</v>
      </c>
      <c r="L474" s="39">
        <v>41.71</v>
      </c>
      <c r="M474" s="39">
        <v>0.27</v>
      </c>
      <c r="N474" s="39">
        <v>0.85</v>
      </c>
      <c r="O474" s="39">
        <v>7.0000000000000007E-2</v>
      </c>
      <c r="S474" s="39">
        <v>93.26</v>
      </c>
      <c r="T474" s="39">
        <v>91.399145392790615</v>
      </c>
    </row>
    <row r="475" spans="2:20">
      <c r="B475" s="38" t="s">
        <v>2556</v>
      </c>
      <c r="C475" s="38" t="s">
        <v>2568</v>
      </c>
      <c r="D475" s="39">
        <v>41.35</v>
      </c>
      <c r="E475" s="39">
        <v>0.05</v>
      </c>
      <c r="F475" s="39">
        <v>0.79</v>
      </c>
      <c r="G475" s="39">
        <v>0.27</v>
      </c>
      <c r="J475" s="39">
        <v>7.52</v>
      </c>
      <c r="L475" s="39">
        <v>41.02</v>
      </c>
      <c r="M475" s="39">
        <v>0.27</v>
      </c>
      <c r="N475" s="39">
        <v>0.47</v>
      </c>
      <c r="O475" s="39">
        <v>0.06</v>
      </c>
      <c r="S475" s="39">
        <v>91.26</v>
      </c>
      <c r="T475" s="39">
        <v>91.603394372487699</v>
      </c>
    </row>
    <row r="476" spans="2:20">
      <c r="B476" s="38" t="s">
        <v>2556</v>
      </c>
      <c r="C476" s="38" t="s">
        <v>2569</v>
      </c>
      <c r="D476" s="39">
        <v>40.74</v>
      </c>
      <c r="E476" s="39">
        <v>0.02</v>
      </c>
      <c r="F476" s="39">
        <v>0.64</v>
      </c>
      <c r="G476" s="39">
        <v>0.28999999999999998</v>
      </c>
      <c r="J476" s="39">
        <v>7.14</v>
      </c>
      <c r="L476" s="39">
        <v>40.93</v>
      </c>
      <c r="M476" s="39">
        <v>0.26</v>
      </c>
      <c r="N476" s="39">
        <v>0.44</v>
      </c>
      <c r="O476" s="39">
        <v>0.05</v>
      </c>
      <c r="S476" s="39">
        <v>89.96</v>
      </c>
      <c r="T476" s="39">
        <v>91.977528089887642</v>
      </c>
    </row>
    <row r="477" spans="2:20">
      <c r="B477" s="38" t="s">
        <v>2528</v>
      </c>
      <c r="C477" s="38" t="s">
        <v>2570</v>
      </c>
      <c r="D477" s="39">
        <v>43.93</v>
      </c>
      <c r="E477" s="39">
        <v>0.06</v>
      </c>
      <c r="F477" s="39">
        <v>0.99</v>
      </c>
      <c r="G477" s="39">
        <v>0.32</v>
      </c>
      <c r="J477" s="39">
        <v>8.5299999999999994</v>
      </c>
      <c r="L477" s="39">
        <v>41.07</v>
      </c>
      <c r="M477" s="39">
        <v>0.3</v>
      </c>
      <c r="N477" s="39">
        <v>0.51</v>
      </c>
      <c r="O477" s="39">
        <v>0.08</v>
      </c>
      <c r="S477" s="39">
        <v>95.17</v>
      </c>
      <c r="T477" s="39">
        <v>90.592257637586854</v>
      </c>
    </row>
    <row r="478" spans="2:20">
      <c r="B478" s="38" t="s">
        <v>2528</v>
      </c>
      <c r="C478" s="38" t="s">
        <v>2571</v>
      </c>
      <c r="D478" s="39">
        <v>42.71</v>
      </c>
      <c r="E478" s="39">
        <v>0.04</v>
      </c>
      <c r="F478" s="39">
        <v>0.83</v>
      </c>
      <c r="G478" s="39">
        <v>0.33</v>
      </c>
      <c r="J478" s="39">
        <v>8.2100000000000009</v>
      </c>
      <c r="L478" s="39">
        <v>40.14</v>
      </c>
      <c r="M478" s="39">
        <v>0.28999999999999998</v>
      </c>
      <c r="N478" s="39">
        <v>0.66</v>
      </c>
      <c r="O478" s="39">
        <v>0.06</v>
      </c>
      <c r="S478" s="39">
        <v>92.65</v>
      </c>
      <c r="T478" s="39">
        <v>90.722115493276064</v>
      </c>
    </row>
    <row r="479" spans="2:20">
      <c r="B479" s="38" t="s">
        <v>2528</v>
      </c>
      <c r="C479" s="38" t="s">
        <v>2572</v>
      </c>
      <c r="D479" s="39">
        <v>42.31</v>
      </c>
      <c r="E479" s="39">
        <v>0.04</v>
      </c>
      <c r="F479" s="39">
        <v>1.1299999999999999</v>
      </c>
      <c r="G479" s="39">
        <v>0.34</v>
      </c>
      <c r="J479" s="39">
        <v>8.34</v>
      </c>
      <c r="L479" s="39">
        <v>39.25</v>
      </c>
      <c r="M479" s="39">
        <v>0.28999999999999998</v>
      </c>
      <c r="N479" s="39">
        <v>0.77</v>
      </c>
      <c r="O479" s="39">
        <v>0.05</v>
      </c>
      <c r="S479" s="39">
        <v>91.89</v>
      </c>
      <c r="T479" s="39">
        <v>90.396130815292494</v>
      </c>
    </row>
    <row r="480" spans="2:20">
      <c r="B480" s="38" t="s">
        <v>2556</v>
      </c>
      <c r="C480" s="38" t="s">
        <v>2573</v>
      </c>
      <c r="D480" s="39">
        <v>40.56</v>
      </c>
      <c r="E480" s="39">
        <v>0.02</v>
      </c>
      <c r="F480" s="39">
        <v>0.61</v>
      </c>
      <c r="G480" s="39">
        <v>0.28999999999999998</v>
      </c>
      <c r="J480" s="39">
        <v>8.0500000000000007</v>
      </c>
      <c r="L480" s="39">
        <v>42.21</v>
      </c>
      <c r="M480" s="39">
        <v>0.27</v>
      </c>
      <c r="N480" s="39">
        <v>0.53</v>
      </c>
      <c r="O480" s="39">
        <v>0.06</v>
      </c>
      <c r="S480" s="39">
        <v>92.04</v>
      </c>
      <c r="T480" s="39">
        <v>91.294473883421659</v>
      </c>
    </row>
    <row r="481" spans="1:20">
      <c r="B481" s="38" t="s">
        <v>2556</v>
      </c>
      <c r="C481" s="38" t="s">
        <v>2574</v>
      </c>
      <c r="D481" s="39">
        <v>40.799999999999997</v>
      </c>
      <c r="E481" s="39">
        <v>0.03</v>
      </c>
      <c r="F481" s="39">
        <v>1.49</v>
      </c>
      <c r="G481" s="39">
        <v>0.39</v>
      </c>
      <c r="J481" s="39">
        <v>8.67</v>
      </c>
      <c r="L481" s="39">
        <v>41.6</v>
      </c>
      <c r="M481" s="39">
        <v>0.27</v>
      </c>
      <c r="N481" s="39">
        <v>1.1000000000000001</v>
      </c>
      <c r="O481" s="39">
        <v>0.1</v>
      </c>
      <c r="S481" s="39">
        <v>93.79</v>
      </c>
      <c r="T481" s="39">
        <v>90.562751714379004</v>
      </c>
    </row>
    <row r="482" spans="1:20">
      <c r="B482" s="38" t="s">
        <v>2556</v>
      </c>
      <c r="C482" s="38" t="s">
        <v>2575</v>
      </c>
      <c r="D482" s="39">
        <v>42.85</v>
      </c>
      <c r="E482" s="39">
        <v>7.0000000000000007E-2</v>
      </c>
      <c r="F482" s="39">
        <v>1.77</v>
      </c>
      <c r="G482" s="39">
        <v>0.33</v>
      </c>
      <c r="J482" s="39">
        <v>8.31</v>
      </c>
      <c r="L482" s="39">
        <v>41.17</v>
      </c>
      <c r="M482" s="39">
        <v>0.26</v>
      </c>
      <c r="N482" s="39">
        <v>1.45</v>
      </c>
      <c r="O482" s="39">
        <v>0.14000000000000001</v>
      </c>
      <c r="S482" s="39">
        <v>95.76</v>
      </c>
      <c r="T482" s="39">
        <v>90.832873690016555</v>
      </c>
    </row>
    <row r="483" spans="1:20">
      <c r="B483" s="38" t="s">
        <v>2556</v>
      </c>
      <c r="C483" s="38" t="s">
        <v>2576</v>
      </c>
      <c r="D483" s="39">
        <v>41.05</v>
      </c>
      <c r="E483" s="39">
        <v>0.03</v>
      </c>
      <c r="F483" s="39">
        <v>0.26</v>
      </c>
      <c r="G483" s="39">
        <v>0.2</v>
      </c>
      <c r="J483" s="39">
        <v>7.6</v>
      </c>
      <c r="L483" s="39">
        <v>44.67</v>
      </c>
      <c r="M483" s="39">
        <v>0.28999999999999998</v>
      </c>
      <c r="N483" s="39">
        <v>0.18</v>
      </c>
      <c r="O483" s="39">
        <v>0.05</v>
      </c>
      <c r="S483" s="39">
        <v>93.84</v>
      </c>
      <c r="T483" s="39">
        <v>92.160099030328027</v>
      </c>
    </row>
    <row r="484" spans="1:20">
      <c r="B484" s="38" t="s">
        <v>2556</v>
      </c>
      <c r="C484" s="38" t="s">
        <v>2577</v>
      </c>
      <c r="D484" s="39">
        <v>40.99</v>
      </c>
      <c r="E484" s="39">
        <v>0.08</v>
      </c>
      <c r="F484" s="39">
        <v>1.1000000000000001</v>
      </c>
      <c r="G484" s="39">
        <v>0.19</v>
      </c>
      <c r="J484" s="39">
        <v>8.5299999999999994</v>
      </c>
      <c r="L484" s="39">
        <v>43.35</v>
      </c>
      <c r="M484" s="39">
        <v>0.27</v>
      </c>
      <c r="N484" s="39">
        <v>0.55000000000000004</v>
      </c>
      <c r="O484" s="39">
        <v>0.08</v>
      </c>
      <c r="S484" s="39">
        <v>94.68</v>
      </c>
      <c r="T484" s="39">
        <v>91.042738632783795</v>
      </c>
    </row>
    <row r="485" spans="1:20">
      <c r="B485" s="38" t="s">
        <v>2556</v>
      </c>
      <c r="C485" s="38" t="s">
        <v>2578</v>
      </c>
      <c r="D485" s="39">
        <v>40.270000000000003</v>
      </c>
      <c r="E485" s="39">
        <v>0.05</v>
      </c>
      <c r="F485" s="39">
        <v>0.68</v>
      </c>
      <c r="G485" s="39">
        <v>0.34</v>
      </c>
      <c r="J485" s="39">
        <v>8.06</v>
      </c>
      <c r="L485" s="39">
        <v>42.53</v>
      </c>
      <c r="M485" s="39">
        <v>0.27</v>
      </c>
      <c r="N485" s="39">
        <v>0.63</v>
      </c>
      <c r="O485" s="39">
        <v>0.06</v>
      </c>
      <c r="S485" s="39">
        <v>92.28</v>
      </c>
      <c r="T485" s="39">
        <v>91.344501718213053</v>
      </c>
    </row>
    <row r="486" spans="1:20">
      <c r="B486" s="38" t="s">
        <v>2556</v>
      </c>
      <c r="C486" s="38" t="s">
        <v>2579</v>
      </c>
      <c r="D486" s="39">
        <v>39.71</v>
      </c>
      <c r="E486" s="39">
        <v>0.04</v>
      </c>
      <c r="F486" s="39">
        <v>0.56000000000000005</v>
      </c>
      <c r="G486" s="39">
        <v>0.32</v>
      </c>
      <c r="J486" s="39">
        <v>8.0399999999999991</v>
      </c>
      <c r="L486" s="39">
        <v>41.59</v>
      </c>
      <c r="M486" s="39">
        <v>0.28000000000000003</v>
      </c>
      <c r="N486" s="39">
        <v>0.56999999999999995</v>
      </c>
      <c r="O486" s="39">
        <v>0.06</v>
      </c>
      <c r="S486" s="39">
        <v>90.57</v>
      </c>
      <c r="T486" s="39">
        <v>91.186143389607523</v>
      </c>
    </row>
    <row r="487" spans="1:20">
      <c r="B487" s="38" t="s">
        <v>2556</v>
      </c>
      <c r="C487" s="38" t="s">
        <v>2580</v>
      </c>
      <c r="D487" s="39">
        <v>39.11</v>
      </c>
      <c r="E487" s="39">
        <v>0.03</v>
      </c>
      <c r="F487" s="39">
        <v>0.42</v>
      </c>
      <c r="G487" s="39">
        <v>0.25</v>
      </c>
      <c r="J487" s="39">
        <v>7.95</v>
      </c>
      <c r="L487" s="39">
        <v>40.43</v>
      </c>
      <c r="M487" s="39">
        <v>0.27</v>
      </c>
      <c r="N487" s="39">
        <v>0.39</v>
      </c>
      <c r="O487" s="39">
        <v>0.05</v>
      </c>
      <c r="S487" s="39">
        <v>88.38</v>
      </c>
      <c r="T487" s="39">
        <v>91.048305371016781</v>
      </c>
    </row>
    <row r="488" spans="1:20">
      <c r="B488" s="38" t="s">
        <v>2556</v>
      </c>
      <c r="C488" s="38" t="s">
        <v>2581</v>
      </c>
      <c r="D488" s="39">
        <v>43.15</v>
      </c>
      <c r="E488" s="39">
        <v>0.26</v>
      </c>
      <c r="F488" s="39">
        <v>7.48</v>
      </c>
      <c r="G488" s="39">
        <v>0.46</v>
      </c>
      <c r="J488" s="39">
        <v>8.11</v>
      </c>
      <c r="L488" s="39">
        <v>29.66</v>
      </c>
      <c r="M488" s="39">
        <v>0.17</v>
      </c>
      <c r="N488" s="39">
        <v>6.1</v>
      </c>
      <c r="O488" s="39">
        <v>0.44</v>
      </c>
      <c r="S488" s="39">
        <v>95.2</v>
      </c>
      <c r="T488" s="39">
        <v>87.972712442532995</v>
      </c>
    </row>
    <row r="490" spans="1:20">
      <c r="A490" s="38" t="s">
        <v>2582</v>
      </c>
      <c r="C490" s="38" t="s">
        <v>2583</v>
      </c>
      <c r="D490" s="39">
        <v>39.99</v>
      </c>
      <c r="E490" s="39">
        <v>0.02</v>
      </c>
      <c r="F490" s="39">
        <v>0.49</v>
      </c>
      <c r="G490" s="39">
        <v>0.47</v>
      </c>
      <c r="J490" s="39">
        <v>8.39</v>
      </c>
      <c r="L490" s="39">
        <v>50.27</v>
      </c>
      <c r="M490" s="39">
        <v>0.36</v>
      </c>
      <c r="N490" s="39">
        <v>0.22</v>
      </c>
      <c r="O490" s="39">
        <v>0.01</v>
      </c>
      <c r="S490" s="39">
        <v>99.39</v>
      </c>
      <c r="T490" s="39">
        <v>91.44</v>
      </c>
    </row>
    <row r="491" spans="1:20">
      <c r="C491" s="38" t="s">
        <v>2584</v>
      </c>
      <c r="D491" s="39">
        <v>40.24</v>
      </c>
      <c r="E491" s="39">
        <v>0.02</v>
      </c>
      <c r="F491" s="39">
        <v>0.41</v>
      </c>
      <c r="G491" s="39">
        <v>0.37</v>
      </c>
      <c r="J491" s="39">
        <v>8.39</v>
      </c>
      <c r="L491" s="39">
        <v>50.04</v>
      </c>
      <c r="M491" s="39">
        <v>0.37</v>
      </c>
      <c r="N491" s="39">
        <v>0.38</v>
      </c>
      <c r="O491" s="39">
        <v>0.02</v>
      </c>
      <c r="S491" s="39">
        <v>99.5</v>
      </c>
      <c r="T491" s="39">
        <v>91.4</v>
      </c>
    </row>
    <row r="492" spans="1:20">
      <c r="C492" s="38" t="s">
        <v>2585</v>
      </c>
      <c r="D492" s="39">
        <v>40.14</v>
      </c>
      <c r="E492" s="39">
        <v>0.02</v>
      </c>
      <c r="F492" s="39">
        <v>0.5</v>
      </c>
      <c r="G492" s="39">
        <v>0.54</v>
      </c>
      <c r="J492" s="39">
        <v>8.2799999999999994</v>
      </c>
      <c r="L492" s="39">
        <v>50.2</v>
      </c>
      <c r="M492" s="39">
        <v>0.36</v>
      </c>
      <c r="N492" s="39">
        <v>0.16</v>
      </c>
      <c r="O492" s="39">
        <v>0.01</v>
      </c>
      <c r="S492" s="39">
        <v>99.31</v>
      </c>
      <c r="T492" s="39">
        <v>91.53</v>
      </c>
    </row>
    <row r="493" spans="1:20">
      <c r="C493" s="38" t="s">
        <v>2586</v>
      </c>
      <c r="D493" s="39">
        <v>39.9</v>
      </c>
      <c r="E493" s="39">
        <v>0.02</v>
      </c>
      <c r="F493" s="39">
        <v>0.49</v>
      </c>
      <c r="G493" s="39">
        <v>0.46</v>
      </c>
      <c r="J493" s="39">
        <v>8.5500000000000007</v>
      </c>
      <c r="L493" s="39">
        <v>50.2</v>
      </c>
      <c r="M493" s="39">
        <v>0.36</v>
      </c>
      <c r="N493" s="39">
        <v>0.22</v>
      </c>
      <c r="O493" s="39">
        <v>0.01</v>
      </c>
      <c r="S493" s="39">
        <v>99.39</v>
      </c>
      <c r="T493" s="39">
        <v>91.27</v>
      </c>
    </row>
    <row r="494" spans="1:20">
      <c r="C494" s="38" t="s">
        <v>2587</v>
      </c>
      <c r="D494" s="39">
        <v>39.630000000000003</v>
      </c>
      <c r="E494" s="39">
        <v>0.02</v>
      </c>
      <c r="F494" s="39">
        <v>0.36</v>
      </c>
      <c r="G494" s="39">
        <v>0.39</v>
      </c>
      <c r="J494" s="39">
        <v>8.86</v>
      </c>
      <c r="L494" s="39">
        <v>50.42</v>
      </c>
      <c r="M494" s="39">
        <v>0.36</v>
      </c>
      <c r="N494" s="39">
        <v>0.17</v>
      </c>
      <c r="O494" s="39">
        <v>0.01</v>
      </c>
      <c r="S494" s="39">
        <v>99.47</v>
      </c>
      <c r="T494" s="39">
        <v>91.02</v>
      </c>
    </row>
    <row r="495" spans="1:20">
      <c r="C495" s="38" t="s">
        <v>2588</v>
      </c>
      <c r="D495" s="39">
        <v>39.9</v>
      </c>
      <c r="E495" s="39">
        <v>0.02</v>
      </c>
      <c r="F495" s="39">
        <v>0.46</v>
      </c>
      <c r="G495" s="39">
        <v>0.46</v>
      </c>
      <c r="J495" s="39">
        <v>8.61</v>
      </c>
      <c r="L495" s="39">
        <v>50.02</v>
      </c>
      <c r="M495" s="39">
        <v>0.36</v>
      </c>
      <c r="N495" s="39">
        <v>0.37</v>
      </c>
      <c r="O495" s="39">
        <v>0.01</v>
      </c>
      <c r="S495" s="39">
        <v>99.39</v>
      </c>
      <c r="T495" s="39">
        <v>91.19</v>
      </c>
    </row>
    <row r="496" spans="1:20">
      <c r="C496" s="38" t="s">
        <v>2589</v>
      </c>
      <c r="D496" s="39">
        <v>39.76</v>
      </c>
      <c r="E496" s="39">
        <v>0.02</v>
      </c>
      <c r="F496" s="39">
        <v>0.35</v>
      </c>
      <c r="G496" s="39">
        <v>0.37</v>
      </c>
      <c r="J496" s="39">
        <v>8.8800000000000008</v>
      </c>
      <c r="L496" s="39">
        <v>50.29</v>
      </c>
      <c r="M496" s="39">
        <v>0.37</v>
      </c>
      <c r="N496" s="39">
        <v>0.17</v>
      </c>
      <c r="O496" s="39">
        <v>0.01</v>
      </c>
      <c r="S496" s="39">
        <v>99.48</v>
      </c>
      <c r="T496" s="39">
        <v>90.98</v>
      </c>
    </row>
    <row r="497" spans="3:20">
      <c r="C497" s="38" t="s">
        <v>2590</v>
      </c>
      <c r="D497" s="39">
        <v>39.6</v>
      </c>
      <c r="E497" s="39">
        <v>0.02</v>
      </c>
      <c r="F497" s="39">
        <v>0.49</v>
      </c>
      <c r="G497" s="39">
        <v>0.47</v>
      </c>
      <c r="J497" s="39">
        <v>8.8699999999999992</v>
      </c>
      <c r="L497" s="39">
        <v>50.14</v>
      </c>
      <c r="M497" s="39">
        <v>0.36</v>
      </c>
      <c r="N497" s="39">
        <v>0.25</v>
      </c>
      <c r="O497" s="39">
        <v>0.01</v>
      </c>
      <c r="S497" s="39">
        <v>99.38</v>
      </c>
      <c r="T497" s="39">
        <v>90.97</v>
      </c>
    </row>
    <row r="498" spans="3:20">
      <c r="C498" s="38" t="s">
        <v>2591</v>
      </c>
      <c r="D498" s="39">
        <v>39.74</v>
      </c>
      <c r="E498" s="39">
        <v>0.02</v>
      </c>
      <c r="F498" s="39">
        <v>0.45</v>
      </c>
      <c r="G498" s="39">
        <v>0.44</v>
      </c>
      <c r="J498" s="39">
        <v>8.82</v>
      </c>
      <c r="L498" s="39">
        <v>50.07</v>
      </c>
      <c r="M498" s="39">
        <v>0.36</v>
      </c>
      <c r="N498" s="39">
        <v>0.31</v>
      </c>
      <c r="O498" s="39">
        <v>0.01</v>
      </c>
      <c r="S498" s="39">
        <v>99.42</v>
      </c>
      <c r="T498" s="39">
        <v>91</v>
      </c>
    </row>
    <row r="499" spans="3:20">
      <c r="C499" s="38" t="s">
        <v>2592</v>
      </c>
      <c r="D499" s="39">
        <v>39.71</v>
      </c>
      <c r="E499" s="39">
        <v>0.02</v>
      </c>
      <c r="F499" s="39">
        <v>0.42</v>
      </c>
      <c r="G499" s="39">
        <v>0.45</v>
      </c>
      <c r="J499" s="39">
        <v>8.75</v>
      </c>
      <c r="L499" s="39">
        <v>50.29</v>
      </c>
      <c r="M499" s="39">
        <v>0.36</v>
      </c>
      <c r="N499" s="39">
        <v>0.2</v>
      </c>
      <c r="O499" s="39">
        <v>0.01</v>
      </c>
      <c r="S499" s="39">
        <v>99.4</v>
      </c>
      <c r="T499" s="39">
        <v>91.1</v>
      </c>
    </row>
    <row r="500" spans="3:20">
      <c r="C500" s="38" t="s">
        <v>2593</v>
      </c>
      <c r="D500" s="39">
        <v>39.01</v>
      </c>
      <c r="E500" s="39">
        <v>0.03</v>
      </c>
      <c r="F500" s="39">
        <v>1.0900000000000001</v>
      </c>
      <c r="G500" s="39">
        <v>1.38</v>
      </c>
      <c r="J500" s="39">
        <v>8.66</v>
      </c>
      <c r="L500" s="39">
        <v>49.48</v>
      </c>
      <c r="M500" s="39">
        <v>0.35</v>
      </c>
      <c r="N500" s="39">
        <v>0.19</v>
      </c>
      <c r="O500" s="39">
        <v>0.01</v>
      </c>
      <c r="S500" s="39">
        <v>98.47</v>
      </c>
      <c r="T500" s="39">
        <v>91.06</v>
      </c>
    </row>
    <row r="501" spans="3:20">
      <c r="C501" s="38" t="s">
        <v>2594</v>
      </c>
      <c r="D501" s="39">
        <v>39.78</v>
      </c>
      <c r="E501" s="39">
        <v>0.02</v>
      </c>
      <c r="F501" s="39">
        <v>0.48</v>
      </c>
      <c r="G501" s="39">
        <v>0.45</v>
      </c>
      <c r="J501" s="39">
        <v>8.8000000000000007</v>
      </c>
      <c r="L501" s="39">
        <v>49.88</v>
      </c>
      <c r="M501" s="39">
        <v>0.36</v>
      </c>
      <c r="N501" s="39">
        <v>0.42</v>
      </c>
      <c r="O501" s="39">
        <v>0.02</v>
      </c>
      <c r="S501" s="39">
        <v>99.4</v>
      </c>
      <c r="T501" s="39">
        <v>90.99</v>
      </c>
    </row>
    <row r="502" spans="3:20">
      <c r="C502" s="38" t="s">
        <v>2595</v>
      </c>
      <c r="D502" s="39">
        <v>39.700000000000003</v>
      </c>
      <c r="E502" s="39">
        <v>0.02</v>
      </c>
      <c r="F502" s="39">
        <v>0.49</v>
      </c>
      <c r="G502" s="39">
        <v>0.39</v>
      </c>
      <c r="J502" s="39">
        <v>8.91</v>
      </c>
      <c r="L502" s="39">
        <v>49.84</v>
      </c>
      <c r="M502" s="39">
        <v>0.36</v>
      </c>
      <c r="N502" s="39">
        <v>0.47</v>
      </c>
      <c r="O502" s="39">
        <v>0.03</v>
      </c>
      <c r="S502" s="39">
        <v>99.46</v>
      </c>
      <c r="T502" s="39">
        <v>90.88</v>
      </c>
    </row>
    <row r="503" spans="3:20">
      <c r="C503" s="38" t="s">
        <v>2596</v>
      </c>
      <c r="D503" s="39">
        <v>39.71</v>
      </c>
      <c r="E503" s="39">
        <v>0.02</v>
      </c>
      <c r="F503" s="39">
        <v>0.5</v>
      </c>
      <c r="G503" s="39">
        <v>0.4</v>
      </c>
      <c r="J503" s="39">
        <v>9.11</v>
      </c>
      <c r="L503" s="39">
        <v>49.66</v>
      </c>
      <c r="M503" s="39">
        <v>0.35</v>
      </c>
      <c r="N503" s="39">
        <v>0.42</v>
      </c>
      <c r="O503" s="39">
        <v>0.03</v>
      </c>
      <c r="S503" s="39">
        <v>99.45</v>
      </c>
      <c r="T503" s="39">
        <v>90.66</v>
      </c>
    </row>
    <row r="504" spans="3:20">
      <c r="C504" s="38" t="s">
        <v>2597</v>
      </c>
      <c r="D504" s="39">
        <v>39.729999999999997</v>
      </c>
      <c r="E504" s="39">
        <v>0.02</v>
      </c>
      <c r="F504" s="39">
        <v>0.54</v>
      </c>
      <c r="G504" s="39">
        <v>0.31</v>
      </c>
      <c r="J504" s="39">
        <v>9</v>
      </c>
      <c r="L504" s="39">
        <v>49.5</v>
      </c>
      <c r="M504" s="39">
        <v>0.35</v>
      </c>
      <c r="N504" s="39">
        <v>0.71</v>
      </c>
      <c r="O504" s="39">
        <v>0.04</v>
      </c>
      <c r="S504" s="39">
        <v>99.54</v>
      </c>
      <c r="T504" s="39">
        <v>90.74</v>
      </c>
    </row>
    <row r="505" spans="3:20">
      <c r="C505" s="38" t="s">
        <v>2598</v>
      </c>
      <c r="D505" s="39">
        <v>39.56</v>
      </c>
      <c r="E505" s="39">
        <v>0.02</v>
      </c>
      <c r="F505" s="39">
        <v>0.43</v>
      </c>
      <c r="G505" s="39">
        <v>0.36</v>
      </c>
      <c r="J505" s="39">
        <v>8.77</v>
      </c>
      <c r="L505" s="39">
        <v>50.47</v>
      </c>
      <c r="M505" s="39">
        <v>0.36</v>
      </c>
      <c r="N505" s="39">
        <v>0.23</v>
      </c>
      <c r="O505" s="39">
        <v>0.01</v>
      </c>
      <c r="S505" s="39">
        <v>99.49</v>
      </c>
      <c r="T505" s="39">
        <v>91.11</v>
      </c>
    </row>
    <row r="506" spans="3:20">
      <c r="C506" s="38" t="s">
        <v>2599</v>
      </c>
      <c r="D506" s="39">
        <v>39.69</v>
      </c>
      <c r="E506" s="39">
        <v>0.02</v>
      </c>
      <c r="F506" s="39">
        <v>0.47</v>
      </c>
      <c r="G506" s="39">
        <v>0.43</v>
      </c>
      <c r="J506" s="39">
        <v>8.64</v>
      </c>
      <c r="L506" s="39">
        <v>50.24</v>
      </c>
      <c r="M506" s="39">
        <v>0.36</v>
      </c>
      <c r="N506" s="39">
        <v>0.34</v>
      </c>
      <c r="O506" s="39">
        <v>0.02</v>
      </c>
      <c r="S506" s="39">
        <v>99.42</v>
      </c>
      <c r="T506" s="39">
        <v>91.2</v>
      </c>
    </row>
    <row r="507" spans="3:20">
      <c r="C507" s="38" t="s">
        <v>2600</v>
      </c>
      <c r="D507" s="39">
        <v>39.69</v>
      </c>
      <c r="E507" s="39">
        <v>0.02</v>
      </c>
      <c r="F507" s="39">
        <v>0.5</v>
      </c>
      <c r="G507" s="39">
        <v>0.5</v>
      </c>
      <c r="J507" s="39">
        <v>8.4600000000000009</v>
      </c>
      <c r="L507" s="39">
        <v>50.33</v>
      </c>
      <c r="M507" s="39">
        <v>0.36</v>
      </c>
      <c r="N507" s="39">
        <v>0.34</v>
      </c>
      <c r="O507" s="39">
        <v>0.02</v>
      </c>
      <c r="S507" s="39">
        <v>99.36</v>
      </c>
      <c r="T507" s="39">
        <v>91.38</v>
      </c>
    </row>
    <row r="508" spans="3:20">
      <c r="C508" s="38" t="s">
        <v>2601</v>
      </c>
      <c r="D508" s="39">
        <v>39.69</v>
      </c>
      <c r="E508" s="39">
        <v>0.03</v>
      </c>
      <c r="F508" s="39">
        <v>0.51</v>
      </c>
      <c r="G508" s="39">
        <v>0.43</v>
      </c>
      <c r="J508" s="39">
        <v>8.4700000000000006</v>
      </c>
      <c r="L508" s="39">
        <v>50.25</v>
      </c>
      <c r="M508" s="39">
        <v>0.35</v>
      </c>
      <c r="N508" s="39">
        <v>0.45</v>
      </c>
      <c r="O508" s="39">
        <v>0.03</v>
      </c>
      <c r="S508" s="39">
        <v>99.43</v>
      </c>
      <c r="T508" s="39">
        <v>91.36</v>
      </c>
    </row>
    <row r="509" spans="3:20">
      <c r="C509" s="38" t="s">
        <v>2602</v>
      </c>
      <c r="D509" s="39">
        <v>39.51</v>
      </c>
      <c r="E509" s="39">
        <v>0.02</v>
      </c>
      <c r="F509" s="39">
        <v>0.48</v>
      </c>
      <c r="G509" s="39">
        <v>0.46</v>
      </c>
      <c r="J509" s="39">
        <v>8.7200000000000006</v>
      </c>
      <c r="L509" s="39">
        <v>50.49</v>
      </c>
      <c r="M509" s="39">
        <v>0.37</v>
      </c>
      <c r="N509" s="39">
        <v>0.17</v>
      </c>
      <c r="O509" s="39">
        <v>0.01</v>
      </c>
      <c r="S509" s="39">
        <v>99.4</v>
      </c>
      <c r="T509" s="39">
        <v>91.17</v>
      </c>
    </row>
    <row r="510" spans="3:20">
      <c r="C510" s="38" t="s">
        <v>2603</v>
      </c>
      <c r="D510" s="39">
        <v>39.5</v>
      </c>
      <c r="E510" s="39">
        <v>0.02</v>
      </c>
      <c r="F510" s="39">
        <v>0.5</v>
      </c>
      <c r="G510" s="39">
        <v>0.43</v>
      </c>
      <c r="J510" s="39">
        <v>8.89</v>
      </c>
      <c r="L510" s="39">
        <v>50.25</v>
      </c>
      <c r="M510" s="39">
        <v>0.36</v>
      </c>
      <c r="N510" s="39">
        <v>0.24</v>
      </c>
      <c r="O510" s="39">
        <v>0.01</v>
      </c>
      <c r="S510" s="39">
        <v>99.41</v>
      </c>
      <c r="T510" s="39">
        <v>90.97</v>
      </c>
    </row>
    <row r="511" spans="3:20">
      <c r="C511" s="38" t="s">
        <v>2604</v>
      </c>
      <c r="D511" s="39">
        <v>39.64</v>
      </c>
      <c r="E511" s="39">
        <v>0.02</v>
      </c>
      <c r="F511" s="39">
        <v>0.48</v>
      </c>
      <c r="G511" s="39">
        <v>0.43</v>
      </c>
      <c r="J511" s="39">
        <v>8.9</v>
      </c>
      <c r="L511" s="39">
        <v>49.97</v>
      </c>
      <c r="M511" s="39">
        <v>0.36</v>
      </c>
      <c r="N511" s="39">
        <v>0.39</v>
      </c>
      <c r="O511" s="39">
        <v>0.02</v>
      </c>
      <c r="S511" s="39">
        <v>99.42</v>
      </c>
      <c r="T511" s="39">
        <v>90.91</v>
      </c>
    </row>
    <row r="512" spans="3:20">
      <c r="C512" s="38" t="s">
        <v>2605</v>
      </c>
      <c r="D512" s="39">
        <v>40.369999999999997</v>
      </c>
      <c r="E512" s="39">
        <v>0.02</v>
      </c>
      <c r="F512" s="39">
        <v>0.51</v>
      </c>
      <c r="G512" s="39">
        <v>0.5</v>
      </c>
      <c r="J512" s="39">
        <v>8.2799999999999994</v>
      </c>
      <c r="L512" s="39">
        <v>49.77</v>
      </c>
      <c r="M512" s="39">
        <v>0.35</v>
      </c>
      <c r="N512" s="39">
        <v>0.4</v>
      </c>
      <c r="O512" s="39">
        <v>0.02</v>
      </c>
      <c r="S512" s="39">
        <v>99.37</v>
      </c>
      <c r="T512" s="39">
        <v>91.47</v>
      </c>
    </row>
    <row r="513" spans="3:20">
      <c r="C513" s="38" t="s">
        <v>2606</v>
      </c>
      <c r="D513" s="39">
        <v>40.26</v>
      </c>
      <c r="E513" s="39">
        <v>0.02</v>
      </c>
      <c r="F513" s="39">
        <v>0.46</v>
      </c>
      <c r="G513" s="39">
        <v>0.48</v>
      </c>
      <c r="J513" s="39">
        <v>8.2200000000000006</v>
      </c>
      <c r="L513" s="39">
        <v>50.1</v>
      </c>
      <c r="M513" s="39">
        <v>0.35</v>
      </c>
      <c r="N513" s="39">
        <v>0.31</v>
      </c>
      <c r="O513" s="39">
        <v>0.01</v>
      </c>
      <c r="S513" s="39">
        <v>99.38</v>
      </c>
      <c r="T513" s="39">
        <v>91.57</v>
      </c>
    </row>
    <row r="514" spans="3:20">
      <c r="C514" s="38" t="s">
        <v>2607</v>
      </c>
      <c r="D514" s="39">
        <v>40.090000000000003</v>
      </c>
      <c r="E514" s="39">
        <v>0.02</v>
      </c>
      <c r="F514" s="39">
        <v>0.6</v>
      </c>
      <c r="G514" s="39">
        <v>0.53</v>
      </c>
      <c r="J514" s="39">
        <v>8.32</v>
      </c>
      <c r="L514" s="39">
        <v>50.07</v>
      </c>
      <c r="M514" s="39">
        <v>0.35</v>
      </c>
      <c r="N514" s="39">
        <v>0.24</v>
      </c>
      <c r="O514" s="39">
        <v>0.01</v>
      </c>
      <c r="S514" s="39">
        <v>99.35</v>
      </c>
      <c r="T514" s="39">
        <v>91.47</v>
      </c>
    </row>
    <row r="515" spans="3:20">
      <c r="C515" s="38" t="s">
        <v>2608</v>
      </c>
      <c r="D515" s="39">
        <v>40.36</v>
      </c>
      <c r="E515" s="39">
        <v>0.03</v>
      </c>
      <c r="F515" s="39">
        <v>0.6</v>
      </c>
      <c r="G515" s="39">
        <v>0.59</v>
      </c>
      <c r="J515" s="39">
        <v>8.5</v>
      </c>
      <c r="L515" s="39">
        <v>49.01</v>
      </c>
      <c r="M515" s="39">
        <v>0.32</v>
      </c>
      <c r="N515" s="39">
        <v>0.75</v>
      </c>
      <c r="O515" s="39">
        <v>0.03</v>
      </c>
      <c r="S515" s="39">
        <v>99.28</v>
      </c>
      <c r="T515" s="39">
        <v>91.14</v>
      </c>
    </row>
    <row r="516" spans="3:20">
      <c r="C516" s="38" t="s">
        <v>2609</v>
      </c>
      <c r="D516" s="39">
        <v>40.32</v>
      </c>
      <c r="E516" s="39">
        <v>0.02</v>
      </c>
      <c r="F516" s="39">
        <v>0.49</v>
      </c>
      <c r="G516" s="39">
        <v>0.34</v>
      </c>
      <c r="J516" s="39">
        <v>8.64</v>
      </c>
      <c r="L516" s="39">
        <v>49.52</v>
      </c>
      <c r="M516" s="39">
        <v>0.36</v>
      </c>
      <c r="N516" s="39">
        <v>0.5</v>
      </c>
      <c r="O516" s="39">
        <v>0.02</v>
      </c>
      <c r="S516" s="39">
        <v>99.51</v>
      </c>
      <c r="T516" s="39">
        <v>91.08</v>
      </c>
    </row>
    <row r="517" spans="3:20">
      <c r="C517" s="38" t="s">
        <v>2610</v>
      </c>
      <c r="D517" s="39">
        <v>40.270000000000003</v>
      </c>
      <c r="E517" s="39">
        <v>0.02</v>
      </c>
      <c r="F517" s="39">
        <v>0.5</v>
      </c>
      <c r="G517" s="39">
        <v>0.44</v>
      </c>
      <c r="J517" s="39">
        <v>8.5399999999999991</v>
      </c>
      <c r="L517" s="39">
        <v>49.49</v>
      </c>
      <c r="M517" s="39">
        <v>0.36</v>
      </c>
      <c r="N517" s="39">
        <v>0.56000000000000005</v>
      </c>
      <c r="O517" s="39">
        <v>0.03</v>
      </c>
      <c r="S517" s="39">
        <v>99.41</v>
      </c>
      <c r="T517" s="39">
        <v>91.17</v>
      </c>
    </row>
    <row r="518" spans="3:20">
      <c r="C518" s="38" t="s">
        <v>2611</v>
      </c>
      <c r="D518" s="39">
        <v>39.96</v>
      </c>
      <c r="E518" s="39">
        <v>0.02</v>
      </c>
      <c r="F518" s="39">
        <v>0.46</v>
      </c>
      <c r="G518" s="39">
        <v>0.51</v>
      </c>
      <c r="J518" s="39">
        <v>8.56</v>
      </c>
      <c r="L518" s="39">
        <v>50.08</v>
      </c>
      <c r="M518" s="39">
        <v>0.36</v>
      </c>
      <c r="N518" s="39">
        <v>0.25</v>
      </c>
      <c r="O518" s="39">
        <v>0.01</v>
      </c>
      <c r="S518" s="39">
        <v>99.34</v>
      </c>
      <c r="T518" s="39">
        <v>91.25</v>
      </c>
    </row>
    <row r="519" spans="3:20">
      <c r="C519" s="38" t="s">
        <v>2612</v>
      </c>
      <c r="D519" s="39">
        <v>40.369999999999997</v>
      </c>
      <c r="E519" s="39">
        <v>0.03</v>
      </c>
      <c r="F519" s="39">
        <v>0.59</v>
      </c>
      <c r="G519" s="39">
        <v>0.49</v>
      </c>
      <c r="J519" s="39">
        <v>8.4600000000000009</v>
      </c>
      <c r="L519" s="39">
        <v>48.66</v>
      </c>
      <c r="M519" s="39">
        <v>0.35</v>
      </c>
      <c r="N519" s="39">
        <v>1.2</v>
      </c>
      <c r="O519" s="39">
        <v>0.05</v>
      </c>
      <c r="S519" s="39">
        <v>99.36</v>
      </c>
      <c r="T519" s="39">
        <v>91.12</v>
      </c>
    </row>
    <row r="520" spans="3:20">
      <c r="C520" s="38" t="s">
        <v>2613</v>
      </c>
      <c r="D520" s="39">
        <v>39.54</v>
      </c>
      <c r="E520" s="39">
        <v>0.02</v>
      </c>
      <c r="F520" s="39">
        <v>0.65</v>
      </c>
      <c r="G520" s="39">
        <v>0.71</v>
      </c>
      <c r="J520" s="39">
        <v>8.99</v>
      </c>
      <c r="L520" s="39">
        <v>49.68</v>
      </c>
      <c r="M520" s="39">
        <v>0.36</v>
      </c>
      <c r="N520" s="39">
        <v>0.24</v>
      </c>
      <c r="O520" s="39">
        <v>0.01</v>
      </c>
      <c r="S520" s="39">
        <v>99.13</v>
      </c>
      <c r="T520" s="39">
        <v>90.78</v>
      </c>
    </row>
    <row r="521" spans="3:20">
      <c r="C521" s="38" t="s">
        <v>2614</v>
      </c>
      <c r="D521" s="39">
        <v>37</v>
      </c>
      <c r="E521" s="39">
        <v>7.0000000000000007E-2</v>
      </c>
      <c r="F521" s="39">
        <v>3.28</v>
      </c>
      <c r="G521" s="39">
        <v>4.97</v>
      </c>
      <c r="J521" s="39">
        <v>8.0299999999999994</v>
      </c>
      <c r="L521" s="39">
        <v>45.93</v>
      </c>
      <c r="M521" s="39">
        <v>0.32</v>
      </c>
      <c r="N521" s="39">
        <v>0.48</v>
      </c>
      <c r="O521" s="39">
        <v>0.02</v>
      </c>
      <c r="S521" s="39">
        <v>94.81</v>
      </c>
      <c r="T521" s="39">
        <v>91.07</v>
      </c>
    </row>
    <row r="522" spans="3:20">
      <c r="C522" s="38" t="s">
        <v>2615</v>
      </c>
      <c r="D522" s="39">
        <v>35.79</v>
      </c>
      <c r="E522" s="39">
        <v>0.08</v>
      </c>
      <c r="F522" s="39">
        <v>4.43</v>
      </c>
      <c r="G522" s="39">
        <v>6.27</v>
      </c>
      <c r="J522" s="39">
        <v>7.99</v>
      </c>
      <c r="L522" s="39">
        <v>44.41</v>
      </c>
      <c r="M522" s="39">
        <v>0.3</v>
      </c>
      <c r="N522" s="39">
        <v>0.76</v>
      </c>
      <c r="O522" s="39">
        <v>0.03</v>
      </c>
      <c r="S522" s="39">
        <v>93.49</v>
      </c>
      <c r="T522" s="39">
        <v>90.83</v>
      </c>
    </row>
    <row r="523" spans="3:20">
      <c r="C523" s="38" t="s">
        <v>2616</v>
      </c>
      <c r="D523" s="39">
        <v>31.88</v>
      </c>
      <c r="E523" s="39">
        <v>0.13</v>
      </c>
      <c r="F523" s="39">
        <v>7.58</v>
      </c>
      <c r="G523" s="39">
        <v>10.76</v>
      </c>
      <c r="J523" s="39">
        <v>7.57</v>
      </c>
      <c r="L523" s="39">
        <v>41.36</v>
      </c>
      <c r="M523" s="39">
        <v>0.27</v>
      </c>
      <c r="N523" s="39">
        <v>0.38</v>
      </c>
      <c r="O523" s="39">
        <v>0.02</v>
      </c>
      <c r="S523" s="39">
        <v>88.92</v>
      </c>
      <c r="T523" s="39">
        <v>90.69</v>
      </c>
    </row>
    <row r="524" spans="3:20">
      <c r="C524" s="38" t="s">
        <v>2617</v>
      </c>
      <c r="D524" s="39">
        <v>33.950000000000003</v>
      </c>
      <c r="E524" s="39">
        <v>0.1</v>
      </c>
      <c r="F524" s="39">
        <v>5.61</v>
      </c>
      <c r="G524" s="39">
        <v>7.91</v>
      </c>
      <c r="J524" s="39">
        <v>7.83</v>
      </c>
      <c r="L524" s="39">
        <v>43.9</v>
      </c>
      <c r="M524" s="39">
        <v>0.3</v>
      </c>
      <c r="N524" s="39">
        <v>0.4</v>
      </c>
      <c r="O524" s="39">
        <v>0.02</v>
      </c>
      <c r="S524" s="39">
        <v>91.81</v>
      </c>
      <c r="T524" s="39">
        <v>90.9</v>
      </c>
    </row>
    <row r="525" spans="3:20">
      <c r="C525" s="38" t="s">
        <v>2618</v>
      </c>
      <c r="D525" s="39">
        <v>39.65</v>
      </c>
      <c r="E525" s="39">
        <v>0.02</v>
      </c>
      <c r="F525" s="39">
        <v>0.5</v>
      </c>
      <c r="G525" s="39">
        <v>0.5</v>
      </c>
      <c r="J525" s="39">
        <v>8.81</v>
      </c>
      <c r="L525" s="39">
        <v>50.07</v>
      </c>
      <c r="M525" s="39">
        <v>0.36</v>
      </c>
      <c r="N525" s="39">
        <v>0.28999999999999998</v>
      </c>
      <c r="O525" s="39">
        <v>0.01</v>
      </c>
      <c r="S525" s="39">
        <v>99.35</v>
      </c>
      <c r="T525" s="39">
        <v>91.01</v>
      </c>
    </row>
    <row r="526" spans="3:20">
      <c r="C526" s="38" t="s">
        <v>2619</v>
      </c>
      <c r="D526" s="39">
        <v>39.79</v>
      </c>
      <c r="E526" s="39">
        <v>0.02</v>
      </c>
      <c r="F526" s="39">
        <v>0.48</v>
      </c>
      <c r="G526" s="39">
        <v>0.45</v>
      </c>
      <c r="J526" s="39">
        <v>8.76</v>
      </c>
      <c r="L526" s="39">
        <v>50.02</v>
      </c>
      <c r="M526" s="39">
        <v>0.36</v>
      </c>
      <c r="N526" s="39">
        <v>0.32</v>
      </c>
      <c r="O526" s="39">
        <v>0.01</v>
      </c>
      <c r="S526" s="39">
        <v>99.4</v>
      </c>
      <c r="T526" s="39">
        <v>91.05</v>
      </c>
    </row>
    <row r="527" spans="3:20">
      <c r="C527" s="38" t="s">
        <v>2620</v>
      </c>
      <c r="D527" s="39">
        <v>39.71</v>
      </c>
      <c r="E527" s="39">
        <v>0.02</v>
      </c>
      <c r="F527" s="39">
        <v>0.53</v>
      </c>
      <c r="G527" s="39">
        <v>0.51</v>
      </c>
      <c r="J527" s="39">
        <v>8.77</v>
      </c>
      <c r="L527" s="39">
        <v>49.96</v>
      </c>
      <c r="M527" s="39">
        <v>0.36</v>
      </c>
      <c r="N527" s="39">
        <v>0.34</v>
      </c>
      <c r="O527" s="39">
        <v>0.01</v>
      </c>
      <c r="S527" s="39">
        <v>99.34</v>
      </c>
      <c r="T527" s="39">
        <v>91.03</v>
      </c>
    </row>
    <row r="528" spans="3:20">
      <c r="C528" s="38" t="s">
        <v>2621</v>
      </c>
      <c r="D528" s="39">
        <v>41.64</v>
      </c>
      <c r="E528" s="39">
        <v>0.04</v>
      </c>
      <c r="F528" s="39">
        <v>0.99</v>
      </c>
      <c r="G528" s="39">
        <v>0.39</v>
      </c>
      <c r="J528" s="39">
        <v>8.17</v>
      </c>
      <c r="L528" s="39">
        <v>45.82</v>
      </c>
      <c r="M528" s="39">
        <v>0.33</v>
      </c>
      <c r="N528" s="39">
        <v>2.77</v>
      </c>
      <c r="O528" s="39">
        <v>0.04</v>
      </c>
      <c r="S528" s="39">
        <v>99.47</v>
      </c>
      <c r="T528" s="39">
        <v>90.9</v>
      </c>
    </row>
    <row r="529" spans="1:20">
      <c r="C529" s="38" t="s">
        <v>2622</v>
      </c>
      <c r="D529" s="39">
        <v>39.770000000000003</v>
      </c>
      <c r="E529" s="39">
        <v>0.03</v>
      </c>
      <c r="F529" s="39">
        <v>0.74</v>
      </c>
      <c r="G529" s="39">
        <v>0.74</v>
      </c>
      <c r="J529" s="39">
        <v>8.31</v>
      </c>
      <c r="L529" s="39">
        <v>49.48</v>
      </c>
      <c r="M529" s="39">
        <v>0.35</v>
      </c>
      <c r="N529" s="39">
        <v>0.76</v>
      </c>
      <c r="O529" s="39">
        <v>0.03</v>
      </c>
      <c r="S529" s="39">
        <v>99.12</v>
      </c>
      <c r="T529" s="39">
        <v>91.39</v>
      </c>
    </row>
    <row r="530" spans="1:20">
      <c r="C530" s="38" t="s">
        <v>2623</v>
      </c>
      <c r="D530" s="39">
        <v>35.85</v>
      </c>
      <c r="E530" s="39">
        <v>7.0000000000000007E-2</v>
      </c>
      <c r="F530" s="39">
        <v>3.93</v>
      </c>
      <c r="G530" s="39">
        <v>5.54</v>
      </c>
      <c r="J530" s="39">
        <v>8.08</v>
      </c>
      <c r="L530" s="39">
        <v>45.81</v>
      </c>
      <c r="M530" s="39">
        <v>0.32</v>
      </c>
      <c r="N530" s="39">
        <v>0.47</v>
      </c>
      <c r="O530" s="39">
        <v>0.02</v>
      </c>
      <c r="S530" s="39">
        <v>94.23</v>
      </c>
      <c r="T530" s="39">
        <v>90.99</v>
      </c>
    </row>
    <row r="531" spans="1:20">
      <c r="C531" s="38" t="s">
        <v>2624</v>
      </c>
      <c r="D531" s="39">
        <v>44.89</v>
      </c>
      <c r="E531" s="39">
        <v>0.06</v>
      </c>
      <c r="F531" s="39">
        <v>2.12</v>
      </c>
      <c r="G531" s="39">
        <v>0.44</v>
      </c>
      <c r="J531" s="39">
        <v>7.97</v>
      </c>
      <c r="L531" s="39">
        <v>42.15</v>
      </c>
      <c r="M531" s="39">
        <v>0.28000000000000003</v>
      </c>
      <c r="N531" s="39">
        <v>2.15</v>
      </c>
      <c r="O531" s="39">
        <v>0.09</v>
      </c>
      <c r="S531" s="39">
        <v>99.43</v>
      </c>
      <c r="T531" s="39">
        <v>90.41</v>
      </c>
    </row>
    <row r="532" spans="1:20">
      <c r="C532" s="38" t="s">
        <v>2625</v>
      </c>
      <c r="D532" s="39">
        <v>44.53</v>
      </c>
      <c r="E532" s="39">
        <v>0.06</v>
      </c>
      <c r="F532" s="39">
        <v>2.46</v>
      </c>
      <c r="G532" s="39">
        <v>0.45</v>
      </c>
      <c r="J532" s="39">
        <v>8.0299999999999994</v>
      </c>
      <c r="L532" s="39">
        <v>41.95</v>
      </c>
      <c r="M532" s="39">
        <v>0.28999999999999998</v>
      </c>
      <c r="N532" s="39">
        <v>2.29</v>
      </c>
      <c r="O532" s="39">
        <v>0.09</v>
      </c>
      <c r="S532" s="39">
        <v>99.41</v>
      </c>
      <c r="T532" s="39">
        <v>90.31</v>
      </c>
    </row>
    <row r="533" spans="1:20">
      <c r="C533" s="38" t="s">
        <v>2626</v>
      </c>
      <c r="D533" s="39">
        <v>44.84</v>
      </c>
      <c r="E533" s="39">
        <v>0.06</v>
      </c>
      <c r="F533" s="39">
        <v>2.38</v>
      </c>
      <c r="G533" s="39">
        <v>0.42</v>
      </c>
      <c r="J533" s="39">
        <v>8.19</v>
      </c>
      <c r="L533" s="39">
        <v>41.53</v>
      </c>
      <c r="M533" s="39">
        <v>0.28999999999999998</v>
      </c>
      <c r="N533" s="39">
        <v>2.34</v>
      </c>
      <c r="O533" s="39">
        <v>0.1</v>
      </c>
      <c r="S533" s="39">
        <v>99.44</v>
      </c>
      <c r="T533" s="39">
        <v>90.04</v>
      </c>
    </row>
    <row r="535" spans="1:20">
      <c r="A535" s="38" t="s">
        <v>2627</v>
      </c>
      <c r="B535" s="38" t="s">
        <v>2483</v>
      </c>
      <c r="C535" s="38" t="s">
        <v>2628</v>
      </c>
      <c r="F535" s="39">
        <v>3.4</v>
      </c>
    </row>
    <row r="536" spans="1:20">
      <c r="B536" s="38" t="s">
        <v>2483</v>
      </c>
      <c r="C536" s="38" t="s">
        <v>2629</v>
      </c>
      <c r="F536" s="39">
        <v>3.09</v>
      </c>
    </row>
    <row r="537" spans="1:20">
      <c r="B537" s="38" t="s">
        <v>2483</v>
      </c>
      <c r="C537" s="38" t="s">
        <v>2630</v>
      </c>
      <c r="F537" s="39">
        <v>4.24</v>
      </c>
    </row>
    <row r="538" spans="1:20">
      <c r="B538" s="38" t="s">
        <v>2483</v>
      </c>
      <c r="C538" s="38" t="s">
        <v>2631</v>
      </c>
      <c r="F538" s="39">
        <v>2.21</v>
      </c>
    </row>
    <row r="540" spans="1:20">
      <c r="A540" s="38" t="s">
        <v>2632</v>
      </c>
      <c r="B540" s="38" t="s">
        <v>2633</v>
      </c>
      <c r="C540" s="38" t="s">
        <v>2634</v>
      </c>
      <c r="T540" s="39">
        <v>88.9</v>
      </c>
    </row>
    <row r="541" spans="1:20">
      <c r="B541" s="38" t="s">
        <v>2633</v>
      </c>
      <c r="C541" s="38" t="s">
        <v>2635</v>
      </c>
      <c r="T541" s="39">
        <v>89.9</v>
      </c>
    </row>
    <row r="542" spans="1:20">
      <c r="B542" s="38" t="s">
        <v>2633</v>
      </c>
      <c r="C542" s="38" t="s">
        <v>2636</v>
      </c>
      <c r="T542" s="39">
        <v>89.5</v>
      </c>
    </row>
    <row r="543" spans="1:20">
      <c r="B543" s="38" t="s">
        <v>2633</v>
      </c>
      <c r="C543" s="38" t="s">
        <v>2637</v>
      </c>
      <c r="T543" s="39">
        <v>89.7</v>
      </c>
    </row>
    <row r="544" spans="1:20">
      <c r="B544" s="38" t="s">
        <v>2633</v>
      </c>
      <c r="C544" s="38" t="s">
        <v>2638</v>
      </c>
      <c r="T544" s="39">
        <v>89.6</v>
      </c>
    </row>
    <row r="545" spans="2:20">
      <c r="B545" s="38" t="s">
        <v>2633</v>
      </c>
      <c r="C545" s="38" t="s">
        <v>2639</v>
      </c>
      <c r="T545" s="39">
        <v>89.6</v>
      </c>
    </row>
    <row r="546" spans="2:20">
      <c r="B546" s="38" t="s">
        <v>2633</v>
      </c>
      <c r="C546" s="38" t="s">
        <v>2640</v>
      </c>
      <c r="T546" s="39">
        <v>88.7</v>
      </c>
    </row>
    <row r="547" spans="2:20">
      <c r="B547" s="38" t="s">
        <v>2633</v>
      </c>
      <c r="C547" s="38" t="s">
        <v>2641</v>
      </c>
      <c r="T547" s="39">
        <v>89</v>
      </c>
    </row>
    <row r="548" spans="2:20">
      <c r="B548" s="38" t="s">
        <v>2633</v>
      </c>
      <c r="C548" s="38" t="s">
        <v>2642</v>
      </c>
      <c r="T548" s="39">
        <v>89.2</v>
      </c>
    </row>
    <row r="549" spans="2:20">
      <c r="B549" s="38" t="s">
        <v>2633</v>
      </c>
      <c r="C549" s="38" t="s">
        <v>2643</v>
      </c>
      <c r="T549" s="39">
        <v>89.3</v>
      </c>
    </row>
    <row r="550" spans="2:20">
      <c r="B550" s="38" t="s">
        <v>2633</v>
      </c>
      <c r="C550" s="38" t="s">
        <v>2644</v>
      </c>
      <c r="T550" s="39">
        <v>89.3</v>
      </c>
    </row>
    <row r="551" spans="2:20">
      <c r="B551" s="38" t="s">
        <v>2633</v>
      </c>
      <c r="C551" s="38" t="s">
        <v>2645</v>
      </c>
      <c r="T551" s="39">
        <v>90.1</v>
      </c>
    </row>
    <row r="552" spans="2:20">
      <c r="B552" s="38" t="s">
        <v>2633</v>
      </c>
      <c r="C552" s="38" t="s">
        <v>2646</v>
      </c>
      <c r="T552" s="39">
        <v>89.4</v>
      </c>
    </row>
    <row r="553" spans="2:20">
      <c r="B553" s="38" t="s">
        <v>2633</v>
      </c>
      <c r="C553" s="38" t="s">
        <v>2647</v>
      </c>
      <c r="T553" s="39">
        <v>89.4</v>
      </c>
    </row>
    <row r="554" spans="2:20">
      <c r="B554" s="38" t="s">
        <v>2633</v>
      </c>
      <c r="C554" s="38" t="s">
        <v>2648</v>
      </c>
      <c r="T554" s="39">
        <v>89.3</v>
      </c>
    </row>
    <row r="555" spans="2:20">
      <c r="B555" s="38" t="s">
        <v>2633</v>
      </c>
      <c r="C555" s="38" t="s">
        <v>2649</v>
      </c>
      <c r="T555" s="39">
        <v>89.6</v>
      </c>
    </row>
    <row r="556" spans="2:20">
      <c r="B556" s="38" t="s">
        <v>2633</v>
      </c>
      <c r="C556" s="38" t="s">
        <v>2650</v>
      </c>
      <c r="T556" s="39">
        <v>89.5</v>
      </c>
    </row>
    <row r="557" spans="2:20">
      <c r="B557" s="38" t="s">
        <v>2633</v>
      </c>
      <c r="C557" s="38" t="s">
        <v>2651</v>
      </c>
      <c r="T557" s="39">
        <v>88.9</v>
      </c>
    </row>
    <row r="558" spans="2:20">
      <c r="B558" s="38" t="s">
        <v>2633</v>
      </c>
      <c r="C558" s="38" t="s">
        <v>2652</v>
      </c>
      <c r="T558" s="39">
        <v>89.8</v>
      </c>
    </row>
    <row r="559" spans="2:20">
      <c r="B559" s="38" t="s">
        <v>2633</v>
      </c>
      <c r="C559" s="38" t="s">
        <v>2653</v>
      </c>
      <c r="T559" s="39">
        <v>89.5</v>
      </c>
    </row>
    <row r="560" spans="2:20">
      <c r="B560" s="38" t="s">
        <v>2633</v>
      </c>
      <c r="C560" s="38" t="s">
        <v>2654</v>
      </c>
      <c r="T560" s="39">
        <v>89.4</v>
      </c>
    </row>
    <row r="561" spans="1:20">
      <c r="B561" s="38" t="s">
        <v>2633</v>
      </c>
      <c r="C561" s="38" t="s">
        <v>2655</v>
      </c>
      <c r="T561" s="39">
        <v>90.5</v>
      </c>
    </row>
    <row r="562" spans="1:20">
      <c r="B562" s="38" t="s">
        <v>2633</v>
      </c>
      <c r="C562" s="38" t="s">
        <v>2656</v>
      </c>
      <c r="T562" s="39">
        <v>89.1</v>
      </c>
    </row>
    <row r="563" spans="1:20">
      <c r="B563" s="38" t="s">
        <v>2633</v>
      </c>
      <c r="C563" s="38" t="s">
        <v>2657</v>
      </c>
      <c r="T563" s="39">
        <v>90.8</v>
      </c>
    </row>
    <row r="565" spans="1:20">
      <c r="A565" s="38" t="s">
        <v>2658</v>
      </c>
      <c r="B565" s="38" t="s">
        <v>2483</v>
      </c>
      <c r="C565" s="38" t="s">
        <v>2659</v>
      </c>
      <c r="D565" s="39">
        <v>39.200000000000003</v>
      </c>
      <c r="E565" s="39">
        <v>0.03</v>
      </c>
      <c r="F565" s="39">
        <v>0.17</v>
      </c>
      <c r="G565" s="39">
        <v>9.4E-2</v>
      </c>
      <c r="J565" s="39">
        <v>7.82</v>
      </c>
      <c r="L565" s="39">
        <v>45.5</v>
      </c>
      <c r="M565" s="39">
        <v>0.37</v>
      </c>
      <c r="N565" s="39">
        <v>0.28000000000000003</v>
      </c>
      <c r="O565" s="39">
        <v>0.05</v>
      </c>
      <c r="S565" s="39">
        <v>93.05</v>
      </c>
      <c r="T565" s="39">
        <v>92</v>
      </c>
    </row>
    <row r="566" spans="1:20">
      <c r="B566" s="38" t="s">
        <v>2483</v>
      </c>
      <c r="C566" s="38" t="s">
        <v>2660</v>
      </c>
      <c r="D566" s="39">
        <v>42.1</v>
      </c>
      <c r="E566" s="39">
        <v>0.02</v>
      </c>
      <c r="F566" s="39">
        <v>0.92</v>
      </c>
      <c r="G566" s="39">
        <v>0.437</v>
      </c>
      <c r="J566" s="39">
        <v>7.59</v>
      </c>
      <c r="L566" s="39">
        <v>43.1</v>
      </c>
      <c r="M566" s="39">
        <v>0.313</v>
      </c>
      <c r="N566" s="39">
        <v>0.61</v>
      </c>
      <c r="O566" s="39">
        <v>0.06</v>
      </c>
      <c r="S566" s="39">
        <v>94.4</v>
      </c>
      <c r="T566" s="39">
        <v>91.8</v>
      </c>
    </row>
    <row r="567" spans="1:20">
      <c r="B567" s="38" t="s">
        <v>2483</v>
      </c>
      <c r="C567" s="38" t="s">
        <v>2661</v>
      </c>
      <c r="D567" s="39">
        <v>44.7</v>
      </c>
      <c r="E567" s="39">
        <v>0.04</v>
      </c>
      <c r="F567" s="39">
        <v>1.87</v>
      </c>
      <c r="G567" s="39">
        <v>0.79600000000000004</v>
      </c>
      <c r="J567" s="39">
        <v>7.31</v>
      </c>
      <c r="L567" s="39">
        <v>41.9</v>
      </c>
      <c r="M567" s="39">
        <v>0.26300000000000001</v>
      </c>
      <c r="N567" s="39">
        <v>0.73</v>
      </c>
      <c r="O567" s="39">
        <v>0.09</v>
      </c>
      <c r="S567" s="39">
        <v>96.64</v>
      </c>
      <c r="T567" s="39">
        <v>91.9</v>
      </c>
    </row>
    <row r="568" spans="1:20">
      <c r="B568" s="38" t="s">
        <v>2483</v>
      </c>
      <c r="C568" s="38" t="s">
        <v>2662</v>
      </c>
      <c r="D568" s="39">
        <v>43.1</v>
      </c>
      <c r="E568" s="39">
        <v>0.06</v>
      </c>
      <c r="F568" s="39">
        <v>0.88</v>
      </c>
      <c r="G568" s="39">
        <v>0.29299999999999998</v>
      </c>
      <c r="J568" s="39">
        <v>7.43</v>
      </c>
      <c r="L568" s="39">
        <v>43.9</v>
      </c>
      <c r="M568" s="39">
        <v>0.29599999999999999</v>
      </c>
      <c r="N568" s="39">
        <v>0.5</v>
      </c>
      <c r="O568" s="39">
        <v>7.0000000000000007E-2</v>
      </c>
      <c r="S568" s="39">
        <v>95.94</v>
      </c>
      <c r="T568" s="39">
        <v>92.1</v>
      </c>
    </row>
    <row r="569" spans="1:20">
      <c r="B569" s="38" t="s">
        <v>2483</v>
      </c>
      <c r="C569" s="38" t="s">
        <v>2663</v>
      </c>
      <c r="D569" s="39">
        <v>42.3</v>
      </c>
      <c r="E569" s="39">
        <v>0.05</v>
      </c>
      <c r="F569" s="39">
        <v>0.64</v>
      </c>
      <c r="G569" s="39">
        <v>0.30399999999999999</v>
      </c>
      <c r="J569" s="39">
        <v>7.94</v>
      </c>
      <c r="L569" s="39">
        <v>44.4</v>
      </c>
      <c r="M569" s="39">
        <v>0.28999999999999998</v>
      </c>
      <c r="N569" s="39">
        <v>0.32</v>
      </c>
      <c r="O569" s="39">
        <v>0.08</v>
      </c>
      <c r="S569" s="39">
        <v>95.73</v>
      </c>
      <c r="T569" s="39">
        <v>91.7</v>
      </c>
    </row>
    <row r="570" spans="1:20">
      <c r="B570" s="38" t="s">
        <v>2483</v>
      </c>
      <c r="C570" s="38" t="s">
        <v>2664</v>
      </c>
      <c r="D570" s="39">
        <v>41.9</v>
      </c>
      <c r="E570" s="39">
        <v>0.03</v>
      </c>
      <c r="F570" s="39">
        <v>0.98</v>
      </c>
      <c r="G570" s="39">
        <v>0.29899999999999999</v>
      </c>
      <c r="J570" s="39">
        <v>6.85</v>
      </c>
      <c r="L570" s="39">
        <v>40.799999999999997</v>
      </c>
      <c r="M570" s="39">
        <v>0.28299999999999997</v>
      </c>
      <c r="N570" s="39">
        <v>0.57999999999999996</v>
      </c>
      <c r="O570" s="39">
        <v>0.06</v>
      </c>
      <c r="S570" s="39">
        <v>91.2</v>
      </c>
      <c r="T570" s="39">
        <v>92.2</v>
      </c>
    </row>
    <row r="571" spans="1:20">
      <c r="B571" s="38" t="s">
        <v>2483</v>
      </c>
      <c r="C571" s="38" t="s">
        <v>2665</v>
      </c>
      <c r="D571" s="39">
        <v>42.2</v>
      </c>
      <c r="E571" s="39">
        <v>0.06</v>
      </c>
      <c r="F571" s="39">
        <v>2.46</v>
      </c>
      <c r="G571" s="39">
        <v>1.06</v>
      </c>
      <c r="J571" s="39">
        <v>7.8</v>
      </c>
      <c r="L571" s="39">
        <v>40.5</v>
      </c>
      <c r="M571" s="39">
        <v>0.26700000000000002</v>
      </c>
      <c r="N571" s="39">
        <v>1.9</v>
      </c>
      <c r="O571" s="39">
        <v>0.16</v>
      </c>
      <c r="S571" s="39">
        <v>95.08</v>
      </c>
      <c r="T571" s="39">
        <v>91.1</v>
      </c>
    </row>
    <row r="572" spans="1:20">
      <c r="B572" s="38" t="s">
        <v>2483</v>
      </c>
      <c r="C572" s="38" t="s">
        <v>2666</v>
      </c>
      <c r="D572" s="39">
        <v>41.4</v>
      </c>
      <c r="E572" s="39">
        <v>0.05</v>
      </c>
      <c r="F572" s="39">
        <v>1.26</v>
      </c>
      <c r="G572" s="39">
        <v>0.59599999999999997</v>
      </c>
      <c r="J572" s="39">
        <v>7.85</v>
      </c>
      <c r="L572" s="39">
        <v>42</v>
      </c>
      <c r="M572" s="39">
        <v>0.29699999999999999</v>
      </c>
      <c r="N572" s="39">
        <v>0.47</v>
      </c>
      <c r="O572" s="39">
        <v>7.0000000000000007E-2</v>
      </c>
      <c r="S572" s="39">
        <v>93.1</v>
      </c>
      <c r="T572" s="39">
        <v>91.4</v>
      </c>
    </row>
    <row r="573" spans="1:20">
      <c r="B573" s="38" t="s">
        <v>2483</v>
      </c>
      <c r="C573" s="38" t="s">
        <v>2667</v>
      </c>
      <c r="D573" s="39">
        <v>41.5</v>
      </c>
      <c r="E573" s="39">
        <v>0.04</v>
      </c>
      <c r="F573" s="39">
        <v>0.7</v>
      </c>
      <c r="G573" s="39">
        <v>0.23</v>
      </c>
      <c r="J573" s="39">
        <v>7.84</v>
      </c>
      <c r="L573" s="39">
        <v>43</v>
      </c>
      <c r="M573" s="39">
        <v>0.29899999999999999</v>
      </c>
      <c r="N573" s="39">
        <v>0.44</v>
      </c>
      <c r="O573" s="39">
        <v>7.0000000000000007E-2</v>
      </c>
      <c r="S573" s="39">
        <v>93.59</v>
      </c>
      <c r="T573" s="39">
        <v>91.6</v>
      </c>
    </row>
    <row r="574" spans="1:20">
      <c r="B574" s="38" t="s">
        <v>2483</v>
      </c>
      <c r="C574" s="38" t="s">
        <v>2668</v>
      </c>
      <c r="D574" s="39">
        <v>46.2</v>
      </c>
      <c r="E574" s="39">
        <v>0.2</v>
      </c>
      <c r="F574" s="39">
        <v>4.97</v>
      </c>
      <c r="G574" s="39">
        <v>0.46300000000000002</v>
      </c>
      <c r="J574" s="39">
        <v>7.43</v>
      </c>
      <c r="L574" s="39">
        <v>34.9</v>
      </c>
      <c r="M574" s="39">
        <v>0.23200000000000001</v>
      </c>
      <c r="N574" s="39">
        <v>4.7</v>
      </c>
      <c r="O574" s="39">
        <v>0.36</v>
      </c>
      <c r="S574" s="39">
        <v>98.76</v>
      </c>
      <c r="T574" s="39">
        <v>90.3</v>
      </c>
    </row>
    <row r="575" spans="1:20">
      <c r="B575" s="38" t="s">
        <v>2483</v>
      </c>
      <c r="C575" s="38" t="s">
        <v>2669</v>
      </c>
      <c r="D575" s="39">
        <v>44.8</v>
      </c>
      <c r="E575" s="39">
        <v>0.1</v>
      </c>
      <c r="F575" s="39">
        <v>3.01</v>
      </c>
      <c r="G575" s="39">
        <v>0.34100000000000003</v>
      </c>
      <c r="J575" s="39">
        <v>8.6300000000000008</v>
      </c>
      <c r="L575" s="39">
        <v>38.6</v>
      </c>
      <c r="M575" s="39">
        <v>0.246</v>
      </c>
      <c r="N575" s="39">
        <v>2.2000000000000002</v>
      </c>
      <c r="O575" s="39">
        <v>0.2</v>
      </c>
      <c r="S575" s="39">
        <v>97.54</v>
      </c>
      <c r="T575" s="39">
        <v>89.8</v>
      </c>
    </row>
    <row r="576" spans="1:20">
      <c r="B576" s="38" t="s">
        <v>2483</v>
      </c>
      <c r="C576" s="38" t="s">
        <v>2670</v>
      </c>
      <c r="D576" s="39">
        <v>45.4</v>
      </c>
      <c r="E576" s="39">
        <v>0.14000000000000001</v>
      </c>
      <c r="F576" s="39">
        <v>3.53</v>
      </c>
      <c r="G576" s="39">
        <v>0.39400000000000002</v>
      </c>
      <c r="J576" s="39">
        <v>8.26</v>
      </c>
      <c r="L576" s="39">
        <v>37.200000000000003</v>
      </c>
      <c r="M576" s="39">
        <v>0.24299999999999999</v>
      </c>
      <c r="N576" s="39">
        <v>3.42</v>
      </c>
      <c r="O576" s="39">
        <v>0.28999999999999998</v>
      </c>
      <c r="S576" s="39">
        <v>98.24</v>
      </c>
      <c r="T576" s="39">
        <v>89.9</v>
      </c>
    </row>
    <row r="577" spans="1:85">
      <c r="B577" s="38" t="s">
        <v>2483</v>
      </c>
      <c r="C577" s="38" t="s">
        <v>2671</v>
      </c>
      <c r="D577" s="39">
        <v>46.9</v>
      </c>
      <c r="E577" s="39">
        <v>0.16</v>
      </c>
      <c r="F577" s="39">
        <v>4.03</v>
      </c>
      <c r="G577" s="39">
        <v>0.38600000000000001</v>
      </c>
      <c r="J577" s="39">
        <v>7.29</v>
      </c>
      <c r="L577" s="39">
        <v>36.4</v>
      </c>
      <c r="M577" s="39">
        <v>0.20899999999999999</v>
      </c>
      <c r="N577" s="39">
        <v>3.31</v>
      </c>
      <c r="O577" s="39">
        <v>0.26</v>
      </c>
      <c r="S577" s="39">
        <v>98.35</v>
      </c>
      <c r="T577" s="39">
        <v>90.8</v>
      </c>
    </row>
    <row r="578" spans="1:85">
      <c r="B578" s="38" t="s">
        <v>2483</v>
      </c>
      <c r="C578" s="38" t="s">
        <v>2672</v>
      </c>
      <c r="D578" s="39">
        <v>41.3</v>
      </c>
      <c r="E578" s="39">
        <v>0.01</v>
      </c>
      <c r="F578" s="39">
        <v>0.439</v>
      </c>
      <c r="G578" s="39">
        <v>0.28699999999999998</v>
      </c>
      <c r="J578" s="39">
        <v>7.7</v>
      </c>
      <c r="L578" s="39">
        <v>43.8</v>
      </c>
      <c r="M578" s="39">
        <v>0.29599999999999999</v>
      </c>
      <c r="N578" s="39">
        <v>0.35799999999999998</v>
      </c>
      <c r="O578" s="39">
        <v>4.8000000000000001E-2</v>
      </c>
      <c r="S578" s="39">
        <v>93.655000000000001</v>
      </c>
      <c r="T578" s="39">
        <v>91.8</v>
      </c>
    </row>
    <row r="579" spans="1:85">
      <c r="B579" s="38" t="s">
        <v>2483</v>
      </c>
      <c r="C579" s="38" t="s">
        <v>2673</v>
      </c>
      <c r="D579" s="39">
        <v>41.5</v>
      </c>
      <c r="E579" s="39">
        <v>1.2E-2</v>
      </c>
      <c r="F579" s="39">
        <v>0.45</v>
      </c>
      <c r="G579" s="39">
        <v>0.252</v>
      </c>
      <c r="J579" s="39">
        <v>7.71</v>
      </c>
      <c r="L579" s="39">
        <v>43.4</v>
      </c>
      <c r="M579" s="39">
        <v>0.29799999999999999</v>
      </c>
      <c r="N579" s="39">
        <v>0.35099999999999998</v>
      </c>
      <c r="O579" s="39">
        <v>0.04</v>
      </c>
      <c r="S579" s="39">
        <v>93.462999999999994</v>
      </c>
      <c r="T579" s="39">
        <v>91.8</v>
      </c>
    </row>
    <row r="580" spans="1:85">
      <c r="B580" s="38" t="s">
        <v>2483</v>
      </c>
      <c r="C580" s="38" t="s">
        <v>2674</v>
      </c>
      <c r="D580" s="39">
        <v>41.5</v>
      </c>
      <c r="E580" s="39">
        <v>1.6E-2</v>
      </c>
      <c r="F580" s="39">
        <v>0.44400000000000001</v>
      </c>
      <c r="G580" s="39">
        <v>0.223</v>
      </c>
      <c r="J580" s="39">
        <v>7.88</v>
      </c>
      <c r="L580" s="39">
        <v>43.8</v>
      </c>
      <c r="M580" s="39">
        <v>0.29899999999999999</v>
      </c>
      <c r="N580" s="39">
        <v>0.31900000000000001</v>
      </c>
      <c r="O580" s="39">
        <v>4.4999999999999998E-2</v>
      </c>
      <c r="S580" s="39">
        <v>94.003999999999976</v>
      </c>
      <c r="T580" s="39">
        <v>91.7</v>
      </c>
    </row>
    <row r="581" spans="1:85">
      <c r="B581" s="38" t="s">
        <v>2483</v>
      </c>
      <c r="C581" s="38" t="s">
        <v>2675</v>
      </c>
      <c r="D581" s="39">
        <v>41.9</v>
      </c>
      <c r="E581" s="39">
        <v>1.7000000000000001E-2</v>
      </c>
      <c r="F581" s="39">
        <v>0.53900000000000003</v>
      </c>
      <c r="G581" s="39">
        <v>0.27400000000000002</v>
      </c>
      <c r="J581" s="39">
        <v>7.87</v>
      </c>
      <c r="L581" s="39">
        <v>44.2</v>
      </c>
      <c r="M581" s="39">
        <v>0.29199999999999998</v>
      </c>
      <c r="N581" s="39">
        <v>0.38200000000000001</v>
      </c>
      <c r="O581" s="39">
        <v>5.8000000000000003E-2</v>
      </c>
      <c r="S581" s="39">
        <v>94.965999999999994</v>
      </c>
      <c r="T581" s="39">
        <v>91.8</v>
      </c>
    </row>
    <row r="582" spans="1:85">
      <c r="B582" s="38" t="s">
        <v>2483</v>
      </c>
      <c r="C582" s="38" t="s">
        <v>2676</v>
      </c>
      <c r="D582" s="39">
        <v>43.9</v>
      </c>
      <c r="E582" s="39">
        <v>0.124</v>
      </c>
      <c r="F582" s="39">
        <v>2.1</v>
      </c>
      <c r="G582" s="39">
        <v>0.46100000000000002</v>
      </c>
      <c r="J582" s="39">
        <v>7.65</v>
      </c>
      <c r="L582" s="39">
        <v>41.9</v>
      </c>
      <c r="M582" s="39">
        <v>0.26</v>
      </c>
      <c r="N582" s="39">
        <v>2.1800000000000002</v>
      </c>
      <c r="O582" s="39">
        <v>0.219</v>
      </c>
      <c r="S582" s="39">
        <v>98.073000000000008</v>
      </c>
      <c r="T582" s="39">
        <v>90.8</v>
      </c>
    </row>
    <row r="583" spans="1:85">
      <c r="B583" s="38" t="s">
        <v>2483</v>
      </c>
      <c r="C583" s="38" t="s">
        <v>2677</v>
      </c>
      <c r="D583" s="39">
        <v>43.8</v>
      </c>
      <c r="E583" s="39">
        <v>0.153</v>
      </c>
      <c r="F583" s="39">
        <v>3.4</v>
      </c>
      <c r="G583" s="39">
        <v>0.35599999999999998</v>
      </c>
      <c r="J583" s="39">
        <v>7.57</v>
      </c>
      <c r="L583" s="39">
        <v>38.299999999999997</v>
      </c>
      <c r="M583" s="39">
        <v>0.24299999999999999</v>
      </c>
      <c r="N583" s="39">
        <v>3.26</v>
      </c>
      <c r="O583" s="39">
        <v>0.28999999999999998</v>
      </c>
      <c r="S583" s="39">
        <v>96.772999999999954</v>
      </c>
      <c r="T583" s="39">
        <v>91.2</v>
      </c>
    </row>
    <row r="584" spans="1:85">
      <c r="B584" s="38" t="s">
        <v>2483</v>
      </c>
      <c r="C584" s="38" t="s">
        <v>2678</v>
      </c>
      <c r="D584" s="39">
        <v>40.9</v>
      </c>
      <c r="E584" s="39">
        <v>8.2000000000000003E-2</v>
      </c>
      <c r="F584" s="39">
        <v>1.87</v>
      </c>
      <c r="G584" s="39">
        <v>0.54700000000000004</v>
      </c>
      <c r="J584" s="39">
        <v>7.72</v>
      </c>
      <c r="L584" s="39">
        <v>40.200000000000003</v>
      </c>
      <c r="M584" s="39">
        <v>0.28399999999999997</v>
      </c>
      <c r="N584" s="39">
        <v>2.0099999999999998</v>
      </c>
      <c r="O584" s="39">
        <v>0.185</v>
      </c>
      <c r="S584" s="39">
        <v>92.966999999999999</v>
      </c>
      <c r="T584" s="39">
        <v>90.9</v>
      </c>
    </row>
    <row r="585" spans="1:85">
      <c r="B585" s="38" t="s">
        <v>2483</v>
      </c>
      <c r="C585" s="38" t="s">
        <v>2679</v>
      </c>
      <c r="D585" s="39">
        <v>44.3</v>
      </c>
      <c r="E585" s="39">
        <v>0.13100000000000001</v>
      </c>
      <c r="F585" s="39">
        <v>3.15</v>
      </c>
      <c r="G585" s="39">
        <v>0.377</v>
      </c>
      <c r="J585" s="39">
        <v>7.87</v>
      </c>
      <c r="L585" s="39">
        <v>39.299999999999997</v>
      </c>
      <c r="M585" s="39">
        <v>0.24</v>
      </c>
      <c r="N585" s="39">
        <v>2.66</v>
      </c>
      <c r="O585" s="39">
        <v>0.216</v>
      </c>
      <c r="S585" s="39">
        <v>97.626999999999995</v>
      </c>
      <c r="T585" s="39">
        <v>91.6</v>
      </c>
    </row>
    <row r="586" spans="1:85">
      <c r="B586" s="38" t="s">
        <v>2483</v>
      </c>
      <c r="C586" s="38" t="s">
        <v>2680</v>
      </c>
      <c r="D586" s="39">
        <v>44.1</v>
      </c>
      <c r="E586" s="39">
        <v>0.13</v>
      </c>
      <c r="F586" s="39">
        <v>2.99</v>
      </c>
      <c r="G586" s="39">
        <v>0.34200000000000003</v>
      </c>
      <c r="J586" s="39">
        <v>7.91</v>
      </c>
      <c r="L586" s="39">
        <v>38.700000000000003</v>
      </c>
      <c r="M586" s="39">
        <v>0.26</v>
      </c>
      <c r="N586" s="39">
        <v>2.69</v>
      </c>
      <c r="O586" s="39">
        <v>0.21</v>
      </c>
      <c r="S586" s="39">
        <v>96.73</v>
      </c>
      <c r="T586" s="39">
        <v>90.6</v>
      </c>
    </row>
    <row r="587" spans="1:85">
      <c r="B587" s="38" t="s">
        <v>2483</v>
      </c>
      <c r="C587" s="38" t="s">
        <v>2681</v>
      </c>
      <c r="D587" s="39">
        <v>44.4</v>
      </c>
      <c r="E587" s="39">
        <v>0.12</v>
      </c>
      <c r="F587" s="39">
        <v>2.95</v>
      </c>
      <c r="G587" s="39">
        <v>0.35299999999999998</v>
      </c>
      <c r="J587" s="39">
        <v>7.79</v>
      </c>
      <c r="L587" s="39">
        <v>39.6</v>
      </c>
      <c r="M587" s="39">
        <v>0.251</v>
      </c>
      <c r="N587" s="39">
        <v>2.46</v>
      </c>
      <c r="O587" s="39">
        <v>0.2</v>
      </c>
      <c r="S587" s="39">
        <v>97.52</v>
      </c>
      <c r="T587" s="39">
        <v>91</v>
      </c>
    </row>
    <row r="589" spans="1:85">
      <c r="A589" s="38" t="s">
        <v>2682</v>
      </c>
      <c r="B589" s="38" t="s">
        <v>2483</v>
      </c>
      <c r="C589" s="38" t="s">
        <v>2683</v>
      </c>
      <c r="D589" s="39">
        <v>43.487000000000002</v>
      </c>
      <c r="E589" s="39">
        <v>5.2840000000000005E-2</v>
      </c>
      <c r="F589" s="39">
        <v>1.6769500000000002</v>
      </c>
      <c r="J589" s="39">
        <v>9.3981899999999996</v>
      </c>
      <c r="L589" s="39">
        <v>44.112000000000002</v>
      </c>
      <c r="N589" s="39">
        <v>1.5261199999999999</v>
      </c>
      <c r="O589" s="39">
        <v>0.12398000000000001</v>
      </c>
      <c r="S589" s="39">
        <v>100.37708000000001</v>
      </c>
      <c r="T589" s="39">
        <v>91.621901918853538</v>
      </c>
      <c r="AC589">
        <v>13.56</v>
      </c>
      <c r="AD589">
        <v>57.98</v>
      </c>
      <c r="AE589">
        <v>2154</v>
      </c>
      <c r="AG589">
        <v>1941</v>
      </c>
      <c r="AO589">
        <v>5.4985432413953483E-2</v>
      </c>
      <c r="AP589">
        <v>7.307900430321455</v>
      </c>
      <c r="AR589">
        <v>2.2140785033134076</v>
      </c>
      <c r="AS589">
        <v>0.20520276809710952</v>
      </c>
      <c r="BF589">
        <v>1.4009775859634799</v>
      </c>
      <c r="BG589">
        <v>9.3575055717852296E-2</v>
      </c>
      <c r="BH589">
        <v>0.27431957599746781</v>
      </c>
      <c r="BI589">
        <v>5.2095900477945462E-2</v>
      </c>
      <c r="BJ589">
        <v>0.28723267913138795</v>
      </c>
      <c r="BK589">
        <v>0.11781639848744713</v>
      </c>
      <c r="BL589">
        <v>5.1671857193266613E-2</v>
      </c>
      <c r="BM589">
        <v>0.20240684997225894</v>
      </c>
      <c r="BN589">
        <v>4.2988098151648779E-2</v>
      </c>
      <c r="BO589">
        <v>0.33080298700729327</v>
      </c>
      <c r="BQ589">
        <v>0.2584508699745286</v>
      </c>
      <c r="BR589">
        <v>0.28918714061023709</v>
      </c>
      <c r="BS589">
        <v>4.3219675222902681E-2</v>
      </c>
      <c r="BT589">
        <v>6.3313141112605387E-2</v>
      </c>
      <c r="BU589">
        <v>2.1224703369919946E-2</v>
      </c>
      <c r="CF589">
        <v>4.5828931829717005E-3</v>
      </c>
      <c r="CG589">
        <v>3.8637087775390353E-3</v>
      </c>
    </row>
    <row r="590" spans="1:85">
      <c r="B590" s="38" t="s">
        <v>2483</v>
      </c>
      <c r="C590" s="38" t="s">
        <v>2684</v>
      </c>
      <c r="D590" s="39">
        <v>43.936999999999998</v>
      </c>
      <c r="E590" s="39">
        <v>0.21276000000000003</v>
      </c>
      <c r="F590" s="39">
        <v>3.4020599999999996</v>
      </c>
      <c r="J590" s="39">
        <v>10.16774</v>
      </c>
      <c r="L590" s="39">
        <v>38.831000000000003</v>
      </c>
      <c r="N590" s="39">
        <v>3.5551300000000001</v>
      </c>
      <c r="O590" s="39">
        <v>0.29678000000000004</v>
      </c>
      <c r="S590" s="39">
        <v>100.40247000000001</v>
      </c>
      <c r="T590" s="39">
        <v>89.897013199502922</v>
      </c>
      <c r="AC590">
        <v>18.420000000000002</v>
      </c>
      <c r="AD590">
        <v>91.06</v>
      </c>
      <c r="AE590">
        <v>2489</v>
      </c>
      <c r="AG590">
        <v>1733</v>
      </c>
      <c r="AO590">
        <v>0.39059361996917125</v>
      </c>
      <c r="AP590">
        <v>24.326614310602729</v>
      </c>
      <c r="AR590">
        <v>7.6187218225722217</v>
      </c>
      <c r="AS590">
        <v>0.63183710299659923</v>
      </c>
      <c r="BF590">
        <v>7.5266693424293285</v>
      </c>
      <c r="BG590">
        <v>0.61156836254920099</v>
      </c>
      <c r="BH590">
        <v>1.7986083449198917</v>
      </c>
      <c r="BI590">
        <v>0.31232287952310378</v>
      </c>
      <c r="BJ590">
        <v>1.8356200023710776</v>
      </c>
      <c r="BK590">
        <v>0.64053963893905497</v>
      </c>
      <c r="BL590">
        <v>0.22674947554571281</v>
      </c>
      <c r="BM590">
        <v>0.84860221761512888</v>
      </c>
      <c r="BN590">
        <v>0.14075740660725461</v>
      </c>
      <c r="BO590">
        <v>0.8556459786058711</v>
      </c>
      <c r="BQ590">
        <v>0.51475314732027777</v>
      </c>
      <c r="BR590">
        <v>0.49840853983955735</v>
      </c>
      <c r="BS590">
        <v>7.5320807332200021E-2</v>
      </c>
      <c r="BT590">
        <v>0.23626383080306157</v>
      </c>
      <c r="BU590">
        <v>1.659587577459664E-2</v>
      </c>
      <c r="CF590">
        <v>3.1536122822184029E-2</v>
      </c>
      <c r="CG590">
        <v>1.6555673578882293E-2</v>
      </c>
    </row>
    <row r="591" spans="1:85">
      <c r="B591" s="38" t="s">
        <v>2483</v>
      </c>
      <c r="C591" s="38" t="s">
        <v>2685</v>
      </c>
      <c r="D591" s="39">
        <v>45.484000000000002</v>
      </c>
      <c r="E591" s="39">
        <v>9.4750000000000001E-2</v>
      </c>
      <c r="F591" s="39">
        <v>2.7655700000000003</v>
      </c>
      <c r="J591" s="39">
        <v>9.1609999999999996</v>
      </c>
      <c r="L591" s="39">
        <v>40.548999999999999</v>
      </c>
      <c r="N591" s="39">
        <v>2.1661999999999999</v>
      </c>
      <c r="O591" s="39">
        <v>0.17170000000000002</v>
      </c>
      <c r="S591" s="39">
        <v>100.39221999999998</v>
      </c>
      <c r="T591" s="39">
        <v>91.160492601715376</v>
      </c>
      <c r="AC591">
        <v>15.12</v>
      </c>
      <c r="AD591">
        <v>60.44</v>
      </c>
      <c r="AE591">
        <v>2469</v>
      </c>
      <c r="AG591">
        <v>1831</v>
      </c>
      <c r="AO591">
        <v>7.49169804379438E-2</v>
      </c>
      <c r="AP591">
        <v>14.338225721736091</v>
      </c>
      <c r="AR591">
        <v>6.5736361393786451</v>
      </c>
      <c r="AS591">
        <v>0.33295940417313818</v>
      </c>
      <c r="BF591">
        <v>1.109633279045926</v>
      </c>
      <c r="BG591">
        <v>0.60003176393914026</v>
      </c>
      <c r="BH591">
        <v>1.6244384201398536</v>
      </c>
      <c r="BI591">
        <v>0.23275959082249764</v>
      </c>
      <c r="BJ591">
        <v>1.0930008764264403</v>
      </c>
      <c r="BK591">
        <v>0.29194726605813998</v>
      </c>
      <c r="BL591">
        <v>0.10919488589707979</v>
      </c>
      <c r="BM591">
        <v>0.35492625741636719</v>
      </c>
      <c r="BN591">
        <v>6.3352433699001814E-2</v>
      </c>
      <c r="BO591">
        <v>0.40845899096022664</v>
      </c>
      <c r="BQ591">
        <v>0.25680040075104438</v>
      </c>
      <c r="BR591">
        <v>0.28614729204799283</v>
      </c>
      <c r="BS591">
        <v>4.1660575266603064E-2</v>
      </c>
      <c r="BT591">
        <v>0.17066450258481991</v>
      </c>
      <c r="BU591">
        <v>1.8292308035203483E-2</v>
      </c>
      <c r="CF591">
        <v>4.7552043459868541E-2</v>
      </c>
      <c r="CG591">
        <v>1.6900693654995816E-2</v>
      </c>
    </row>
    <row r="592" spans="1:85">
      <c r="B592" s="38" t="s">
        <v>2483</v>
      </c>
      <c r="C592" s="38" t="s">
        <v>2686</v>
      </c>
      <c r="D592" s="39">
        <v>44.643000000000001</v>
      </c>
      <c r="E592" s="39">
        <v>0.12489000000000001</v>
      </c>
      <c r="F592" s="39">
        <v>3.1465399999999999</v>
      </c>
      <c r="J592" s="39">
        <v>9.0126000000000008</v>
      </c>
      <c r="L592" s="39">
        <v>40.103000000000002</v>
      </c>
      <c r="N592" s="39">
        <v>2.9263399999999997</v>
      </c>
      <c r="O592" s="39">
        <v>0.27013999999999999</v>
      </c>
      <c r="S592" s="39">
        <v>100.22651000000002</v>
      </c>
      <c r="T592" s="39">
        <v>91.20288117724013</v>
      </c>
      <c r="AC592">
        <v>15.6</v>
      </c>
      <c r="AD592">
        <v>67.38</v>
      </c>
      <c r="AE592">
        <v>2131</v>
      </c>
      <c r="AG592">
        <v>1796</v>
      </c>
      <c r="AO592">
        <v>7.0112825841851717E-2</v>
      </c>
      <c r="AP592">
        <v>8.0236458326739033</v>
      </c>
      <c r="AR592">
        <v>4.6356360332508721</v>
      </c>
      <c r="AS592">
        <v>0.14766892024284717</v>
      </c>
      <c r="BF592">
        <v>2.9557164954233572</v>
      </c>
      <c r="BG592">
        <v>0.13705843833086839</v>
      </c>
      <c r="BH592">
        <v>0.34277088059337979</v>
      </c>
      <c r="BI592">
        <v>8.0403277406657925E-2</v>
      </c>
      <c r="BJ592">
        <v>0.49752157511905232</v>
      </c>
      <c r="BK592">
        <v>0.21343240959765639</v>
      </c>
      <c r="BL592">
        <v>9.4118938668319274E-2</v>
      </c>
      <c r="BM592">
        <v>0.36673813798868815</v>
      </c>
      <c r="BN592">
        <v>7.3284796718997042E-2</v>
      </c>
      <c r="BO592">
        <v>0.4971694874808299</v>
      </c>
      <c r="BQ592">
        <v>0.3283288401215263</v>
      </c>
      <c r="BR592">
        <v>0.36266854914752611</v>
      </c>
      <c r="BS592">
        <v>5.4896408665456489E-2</v>
      </c>
      <c r="BT592">
        <v>0.13974665831544211</v>
      </c>
      <c r="BU592">
        <v>3.0515047966361412E-3</v>
      </c>
      <c r="CF592">
        <v>5.0136747772156973E-3</v>
      </c>
      <c r="CG592">
        <v>6.6963930426537756E-3</v>
      </c>
    </row>
    <row r="593" spans="1:85">
      <c r="B593" s="38" t="s">
        <v>2483</v>
      </c>
      <c r="C593" s="38" t="s">
        <v>2687</v>
      </c>
      <c r="D593" s="39">
        <v>44.100999999999999</v>
      </c>
      <c r="E593" s="39">
        <v>3.8110000000000005E-2</v>
      </c>
      <c r="F593" s="39">
        <v>1.2891599999999999</v>
      </c>
      <c r="J593" s="39">
        <v>8.6768900000000002</v>
      </c>
      <c r="L593" s="39">
        <v>44.927999999999997</v>
      </c>
      <c r="N593" s="39">
        <v>1.2840500000000001</v>
      </c>
      <c r="O593" s="39">
        <v>8.4220000000000017E-2</v>
      </c>
      <c r="S593" s="39">
        <v>100.40143</v>
      </c>
      <c r="T593" s="39">
        <v>92.345425440912535</v>
      </c>
      <c r="AC593">
        <v>11.99</v>
      </c>
      <c r="AD593">
        <v>36.479999999999997</v>
      </c>
      <c r="AE593">
        <v>2364</v>
      </c>
      <c r="AG593">
        <v>2040</v>
      </c>
      <c r="AO593">
        <v>0.10361525161224824</v>
      </c>
      <c r="AP593">
        <v>36.042408324066763</v>
      </c>
      <c r="AR593">
        <v>2.9398278951970545</v>
      </c>
      <c r="AS593">
        <v>0.31736274047779239</v>
      </c>
      <c r="BF593">
        <v>8.7040369624603429</v>
      </c>
      <c r="BG593">
        <v>3.1495143558675762</v>
      </c>
      <c r="BH593">
        <v>1.6258607257551767</v>
      </c>
      <c r="BI593">
        <v>6.8908205029756309E-2</v>
      </c>
      <c r="BJ593">
        <v>0.28449615207331802</v>
      </c>
      <c r="BK593">
        <v>9.5622164979649663E-2</v>
      </c>
      <c r="BL593">
        <v>3.3208760488023861E-2</v>
      </c>
      <c r="BM593">
        <v>0.11341448240641316</v>
      </c>
      <c r="BN593">
        <v>2.0089627183157814E-2</v>
      </c>
      <c r="BO593">
        <v>0.12831987541494233</v>
      </c>
      <c r="BQ593">
        <v>8.5275374382439761E-2</v>
      </c>
      <c r="BR593">
        <v>0.10555048434829653</v>
      </c>
      <c r="BS593">
        <v>1.692436010480685E-2</v>
      </c>
      <c r="BT593">
        <v>5.0506016208073046E-2</v>
      </c>
      <c r="BU593">
        <v>4.0963592121877985E-3</v>
      </c>
      <c r="CF593">
        <v>0.1198146119243014</v>
      </c>
      <c r="CG593">
        <v>4.6240696157671922E-2</v>
      </c>
    </row>
    <row r="594" spans="1:85">
      <c r="B594" s="38" t="s">
        <v>2483</v>
      </c>
      <c r="C594" s="38" t="s">
        <v>2688</v>
      </c>
      <c r="D594" s="39">
        <v>44.529000000000003</v>
      </c>
      <c r="E594" s="39">
        <v>9.8489999999999994E-2</v>
      </c>
      <c r="F594" s="39">
        <v>2.8612199999999999</v>
      </c>
      <c r="J594" s="39">
        <v>8.7689699999999977</v>
      </c>
      <c r="L594" s="39">
        <v>40.731000000000002</v>
      </c>
      <c r="N594" s="39">
        <v>2.7078100000000003</v>
      </c>
      <c r="O594" s="39">
        <v>0.49506000000000006</v>
      </c>
      <c r="S594" s="39">
        <v>100.19155000000001</v>
      </c>
      <c r="T594" s="39">
        <v>91.541377907252013</v>
      </c>
      <c r="AC594">
        <v>16.13</v>
      </c>
      <c r="AD594">
        <v>66.69</v>
      </c>
      <c r="AE594">
        <v>2734</v>
      </c>
      <c r="AG594">
        <v>1818</v>
      </c>
      <c r="AO594">
        <v>0.11060116964271013</v>
      </c>
      <c r="AP594">
        <v>11.248904895869211</v>
      </c>
      <c r="AR594">
        <v>4.6287399095163071</v>
      </c>
      <c r="AS594">
        <v>0.12812600045138026</v>
      </c>
      <c r="BF594">
        <v>4.7352865137592133</v>
      </c>
      <c r="BG594">
        <v>0.24073789884873878</v>
      </c>
      <c r="BH594">
        <v>0.49029631232016202</v>
      </c>
      <c r="BI594">
        <v>8.3304999403070304E-2</v>
      </c>
      <c r="BJ594">
        <v>0.51007851751588706</v>
      </c>
      <c r="BK594">
        <v>0.19655936326990614</v>
      </c>
      <c r="BL594">
        <v>8.7455969189394606E-2</v>
      </c>
      <c r="BM594">
        <v>0.31519416056664085</v>
      </c>
      <c r="BN594">
        <v>6.2332082501713862E-2</v>
      </c>
      <c r="BO594">
        <v>0.41261847158166787</v>
      </c>
      <c r="BQ594">
        <v>0.27956070449852022</v>
      </c>
      <c r="BR594">
        <v>0.31997152044254251</v>
      </c>
      <c r="BS594">
        <v>4.5438035881562422E-2</v>
      </c>
      <c r="BT594">
        <v>0.12738218391304484</v>
      </c>
      <c r="BU594">
        <v>5.1019881445946002E-3</v>
      </c>
      <c r="CF594">
        <v>7.6905485384877103E-3</v>
      </c>
      <c r="CG594">
        <v>7.4756488375416139E-3</v>
      </c>
    </row>
    <row r="595" spans="1:85">
      <c r="B595" s="38" t="s">
        <v>2483</v>
      </c>
      <c r="C595" s="38" t="s">
        <v>2689</v>
      </c>
      <c r="D595" s="39">
        <v>44.866999999999997</v>
      </c>
      <c r="E595" s="39">
        <v>0.11533</v>
      </c>
      <c r="F595" s="39">
        <v>3.3951799999999999</v>
      </c>
      <c r="J595" s="39">
        <v>9.1059199999999993</v>
      </c>
      <c r="L595" s="39">
        <v>39.481999999999999</v>
      </c>
      <c r="N595" s="39">
        <v>3.0019399999999998</v>
      </c>
      <c r="O595" s="39">
        <v>0.24985000000000002</v>
      </c>
      <c r="S595" s="39">
        <v>100.21722</v>
      </c>
      <c r="T595" s="39">
        <v>90.992789150418744</v>
      </c>
      <c r="AC595">
        <v>15.94</v>
      </c>
      <c r="AD595">
        <v>70.319999999999993</v>
      </c>
      <c r="AE595">
        <v>2579</v>
      </c>
      <c r="AG595">
        <v>1797</v>
      </c>
      <c r="AO595">
        <v>0.17683318700159015</v>
      </c>
      <c r="AP595">
        <v>12.557724207509336</v>
      </c>
      <c r="AR595">
        <v>5.9963604672251849</v>
      </c>
      <c r="AS595">
        <v>0.43952649497230756</v>
      </c>
      <c r="BF595">
        <v>3.9503255918049787</v>
      </c>
      <c r="BG595">
        <v>0.41279699347319099</v>
      </c>
      <c r="BH595">
        <v>1.0271095202664937</v>
      </c>
      <c r="BI595">
        <v>0.14468101844585346</v>
      </c>
      <c r="BJ595">
        <v>0.74720374657466349</v>
      </c>
      <c r="BK595">
        <v>0.25440900264170263</v>
      </c>
      <c r="BL595">
        <v>0.10410797570290578</v>
      </c>
      <c r="BM595">
        <v>0.36743310867210766</v>
      </c>
      <c r="BN595">
        <v>7.0640669476893375E-2</v>
      </c>
      <c r="BO595">
        <v>0.47273242877284727</v>
      </c>
      <c r="BQ595">
        <v>0.29759996059570315</v>
      </c>
      <c r="BR595">
        <v>0.33045910706141784</v>
      </c>
      <c r="BS595">
        <v>4.7622677055992935E-2</v>
      </c>
      <c r="BT595">
        <v>0.15700334175088823</v>
      </c>
      <c r="BU595">
        <v>9.6806457590527979E-3</v>
      </c>
      <c r="CF595">
        <v>6.5224376803634243E-2</v>
      </c>
      <c r="CG595">
        <v>3.0955204659780799E-2</v>
      </c>
    </row>
    <row r="596" spans="1:85">
      <c r="B596" s="38" t="s">
        <v>2483</v>
      </c>
      <c r="C596" s="38" t="s">
        <v>2690</v>
      </c>
      <c r="D596" s="39">
        <v>43.237210000000005</v>
      </c>
      <c r="E596" s="39">
        <v>0.16127</v>
      </c>
      <c r="F596" s="39">
        <v>2.2050900000000002</v>
      </c>
      <c r="J596" s="39">
        <v>12.28378</v>
      </c>
      <c r="L596" s="39">
        <v>38.918761569118793</v>
      </c>
      <c r="N596" s="39">
        <v>2.8538899999999998</v>
      </c>
      <c r="O596" s="39">
        <v>1.1110500000000001</v>
      </c>
      <c r="S596" s="39">
        <v>100.77105156911881</v>
      </c>
      <c r="T596" s="39">
        <v>88.069534628048757</v>
      </c>
      <c r="AC596">
        <v>14.01</v>
      </c>
      <c r="AD596">
        <v>58.64</v>
      </c>
      <c r="AE596">
        <v>2191</v>
      </c>
      <c r="AG596">
        <v>1695</v>
      </c>
      <c r="AO596">
        <v>0.12974110114469461</v>
      </c>
      <c r="AP596">
        <v>15.037167896806878</v>
      </c>
      <c r="AR596">
        <v>7.612953738133788</v>
      </c>
      <c r="AS596">
        <v>0.31639005342318538</v>
      </c>
      <c r="BF596">
        <v>3.2303898008255523</v>
      </c>
      <c r="BG596">
        <v>0.66051678665181535</v>
      </c>
      <c r="BH596">
        <v>2.0545926959301375</v>
      </c>
      <c r="BI596">
        <v>0.32490303836789763</v>
      </c>
      <c r="BJ596">
        <v>1.6131432536762413</v>
      </c>
      <c r="BK596">
        <v>0.41799420984281732</v>
      </c>
      <c r="BL596">
        <v>0.14925242705640271</v>
      </c>
      <c r="BM596">
        <v>0.45448570331126231</v>
      </c>
      <c r="BN596">
        <v>7.245642833364252E-2</v>
      </c>
      <c r="BO596">
        <v>0.42216562657676393</v>
      </c>
      <c r="BQ596">
        <v>0.23127350501840155</v>
      </c>
      <c r="BR596">
        <v>0.21864596242152268</v>
      </c>
      <c r="BS596">
        <v>3.2686591119061893E-2</v>
      </c>
      <c r="BT596">
        <v>0.18420052752545574</v>
      </c>
      <c r="BU596">
        <v>2.6542331375458968E-2</v>
      </c>
      <c r="CF596">
        <v>3.1528148889895052E-2</v>
      </c>
      <c r="CG596">
        <v>6.846676139771737E-3</v>
      </c>
    </row>
    <row r="597" spans="1:85">
      <c r="B597" s="38" t="s">
        <v>2483</v>
      </c>
      <c r="C597" s="38" t="s">
        <v>2691</v>
      </c>
      <c r="D597" s="39">
        <v>43.302720000000001</v>
      </c>
      <c r="E597" s="39">
        <v>5.5979999999999995E-2</v>
      </c>
      <c r="F597" s="39">
        <v>2.0230800000000002</v>
      </c>
      <c r="J597" s="39">
        <v>9.3890400000000014</v>
      </c>
      <c r="L597" s="39">
        <v>43.269483534131176</v>
      </c>
      <c r="N597" s="39">
        <v>1.7515499999999999</v>
      </c>
      <c r="O597" s="39">
        <v>1.0324800000000001</v>
      </c>
      <c r="S597" s="39">
        <v>100.82433353413117</v>
      </c>
      <c r="T597" s="39">
        <v>91.480274498027157</v>
      </c>
      <c r="AC597">
        <v>13.11</v>
      </c>
      <c r="AD597">
        <v>45.68</v>
      </c>
      <c r="AE597">
        <v>2070</v>
      </c>
      <c r="AG597">
        <v>1995</v>
      </c>
      <c r="AO597">
        <v>0.11012754375864506</v>
      </c>
      <c r="AP597">
        <v>11.277628077305685</v>
      </c>
      <c r="AR597">
        <v>3.1409416948996727</v>
      </c>
      <c r="AS597">
        <v>0.36582310402471374</v>
      </c>
      <c r="BF597">
        <v>4.1647441396512397</v>
      </c>
      <c r="BG597">
        <v>0.48353397676409626</v>
      </c>
      <c r="BH597">
        <v>1.0501755751034354</v>
      </c>
      <c r="BI597">
        <v>0.13042838017713609</v>
      </c>
      <c r="BJ597">
        <v>0.58473336686763977</v>
      </c>
      <c r="BK597">
        <v>0.14972900022897828</v>
      </c>
      <c r="BL597">
        <v>6.2980852271325286E-2</v>
      </c>
      <c r="BM597">
        <v>0.2177048376319215</v>
      </c>
      <c r="BN597">
        <v>4.0834731320056772E-2</v>
      </c>
      <c r="BO597">
        <v>0.27064135366624475</v>
      </c>
      <c r="BQ597">
        <v>0.18537127776711868</v>
      </c>
      <c r="BR597">
        <v>0.22249644602446339</v>
      </c>
      <c r="BS597">
        <v>3.3749738690293518E-2</v>
      </c>
      <c r="BT597">
        <v>7.2555522948155815E-2</v>
      </c>
      <c r="BU597">
        <v>8.9014739464219825E-3</v>
      </c>
      <c r="CF597">
        <v>5.9612858042171549E-2</v>
      </c>
      <c r="CG597">
        <v>2.5368771794454209E-2</v>
      </c>
    </row>
    <row r="598" spans="1:85">
      <c r="B598" s="38" t="s">
        <v>2483</v>
      </c>
      <c r="C598" s="38" t="s">
        <v>2692</v>
      </c>
      <c r="D598" s="39">
        <v>45.107659999999996</v>
      </c>
      <c r="E598" s="39">
        <v>9.0079999999999993E-2</v>
      </c>
      <c r="F598" s="39">
        <v>2.4074</v>
      </c>
      <c r="J598" s="39">
        <v>10.18445</v>
      </c>
      <c r="L598" s="39">
        <v>40.394052477638255</v>
      </c>
      <c r="N598" s="39">
        <v>1.9356699999999998</v>
      </c>
      <c r="O598" s="39">
        <v>0.34866999999999998</v>
      </c>
      <c r="S598" s="39">
        <v>100.46798247763824</v>
      </c>
      <c r="T598" s="39">
        <v>90.235373402884207</v>
      </c>
    </row>
    <row r="599" spans="1:85">
      <c r="B599" s="38" t="s">
        <v>2483</v>
      </c>
      <c r="C599" s="38" t="s">
        <v>2693</v>
      </c>
      <c r="D599" s="39">
        <v>42.827110000000005</v>
      </c>
      <c r="E599" s="39">
        <v>4.3970000000000002E-2</v>
      </c>
      <c r="F599" s="39">
        <v>1.18679</v>
      </c>
      <c r="J599" s="39">
        <v>9.26023</v>
      </c>
      <c r="L599" s="39">
        <v>46.111943517311609</v>
      </c>
      <c r="N599" s="39">
        <v>0.84752000000000005</v>
      </c>
      <c r="O599" s="39">
        <v>0.10502000000000002</v>
      </c>
      <c r="S599" s="39">
        <v>100.38258351731162</v>
      </c>
      <c r="T599" s="39">
        <v>92.064753762453293</v>
      </c>
      <c r="AC599">
        <v>9.9450000000000003</v>
      </c>
      <c r="AD599">
        <v>30.74</v>
      </c>
      <c r="AE599">
        <v>2356</v>
      </c>
      <c r="AG599">
        <v>2217</v>
      </c>
      <c r="AO599">
        <v>6.8766532063589098E-2</v>
      </c>
      <c r="AP599">
        <v>3.4825517346025894</v>
      </c>
      <c r="AR599">
        <v>1.5709758837398127</v>
      </c>
      <c r="AS599">
        <v>0.2069069098250883</v>
      </c>
      <c r="BF599">
        <v>2.9564693368826269</v>
      </c>
      <c r="BG599">
        <v>5.2738917988915307E-2</v>
      </c>
      <c r="BH599">
        <v>0.13011504397537116</v>
      </c>
      <c r="BI599">
        <v>2.0400807699382399E-2</v>
      </c>
      <c r="BJ599">
        <v>0.11280472165763741</v>
      </c>
      <c r="BK599">
        <v>4.5950476415978631E-2</v>
      </c>
      <c r="BL599">
        <v>1.9400644045007284E-2</v>
      </c>
      <c r="BM599">
        <v>6.8579624342079509E-2</v>
      </c>
      <c r="BN599">
        <v>1.3863981867253076E-2</v>
      </c>
      <c r="BO599">
        <v>8.8499289005860265E-2</v>
      </c>
      <c r="BQ599">
        <v>6.057631003923316E-2</v>
      </c>
      <c r="BR599">
        <v>7.190057848553541E-2</v>
      </c>
      <c r="BS599">
        <v>1.3011407820161931E-2</v>
      </c>
      <c r="BT599">
        <v>3.7552429169269069E-2</v>
      </c>
      <c r="BU599">
        <v>5.405862312788323E-3</v>
      </c>
      <c r="CF599">
        <v>5.0720189564766975E-3</v>
      </c>
      <c r="CG599">
        <v>7.9700315168163196E-3</v>
      </c>
    </row>
    <row r="600" spans="1:85">
      <c r="B600" s="38" t="s">
        <v>2483</v>
      </c>
      <c r="C600" s="38" t="s">
        <v>2694</v>
      </c>
      <c r="D600" s="39">
        <v>44.093570000000007</v>
      </c>
      <c r="E600" s="39">
        <v>5.2920000000000002E-2</v>
      </c>
      <c r="F600" s="39">
        <v>1.39344</v>
      </c>
      <c r="J600" s="39">
        <v>9.1173599999999979</v>
      </c>
      <c r="L600" s="39">
        <v>44.636223642319372</v>
      </c>
      <c r="N600" s="39">
        <v>1.14985</v>
      </c>
      <c r="O600" s="39">
        <v>0.16830000000000001</v>
      </c>
      <c r="S600" s="39">
        <v>100.61166364231934</v>
      </c>
      <c r="T600" s="39">
        <v>91.939833095886058</v>
      </c>
      <c r="AC600">
        <v>11.33</v>
      </c>
      <c r="AD600">
        <v>40.24</v>
      </c>
      <c r="AE600">
        <v>2486</v>
      </c>
      <c r="AG600">
        <v>1946</v>
      </c>
      <c r="AO600">
        <v>7.6709897681041833E-2</v>
      </c>
      <c r="AP600">
        <v>8.0438900276432683</v>
      </c>
      <c r="AR600">
        <v>2.8463201435534113</v>
      </c>
      <c r="AS600">
        <v>0.47951968489543839</v>
      </c>
      <c r="BF600">
        <v>3.0744756482688369</v>
      </c>
      <c r="BG600">
        <v>0.46169085474065807</v>
      </c>
      <c r="BH600">
        <v>0.89540189964359218</v>
      </c>
      <c r="BI600">
        <v>0.11368420502622842</v>
      </c>
      <c r="BJ600">
        <v>0.49456973023212625</v>
      </c>
      <c r="BK600">
        <v>0.11364058934562485</v>
      </c>
      <c r="BL600">
        <v>4.3227156431605351E-2</v>
      </c>
      <c r="BM600">
        <v>0.14010906510971449</v>
      </c>
      <c r="BN600">
        <v>2.5000089015873663E-2</v>
      </c>
      <c r="BO600">
        <v>0.1503131747110574</v>
      </c>
      <c r="BQ600">
        <v>9.7199902217856404E-2</v>
      </c>
      <c r="BR600">
        <v>0.10932424017741003</v>
      </c>
      <c r="BS600">
        <v>1.7591631973272799E-2</v>
      </c>
      <c r="BT600">
        <v>6.7181584931615079E-2</v>
      </c>
      <c r="BU600">
        <v>1.3398176365547639E-2</v>
      </c>
      <c r="CF600">
        <v>3.8965566385696593E-2</v>
      </c>
      <c r="CG600">
        <v>1.3730410536655016E-2</v>
      </c>
    </row>
    <row r="601" spans="1:85">
      <c r="B601" s="38" t="s">
        <v>2483</v>
      </c>
      <c r="C601" s="38" t="s">
        <v>2695</v>
      </c>
      <c r="D601" s="39">
        <v>44.902889999999999</v>
      </c>
      <c r="E601" s="39">
        <v>9.9779999999999994E-2</v>
      </c>
      <c r="F601" s="39">
        <v>2.7383100000000002</v>
      </c>
      <c r="J601" s="39">
        <v>8.8822900000000011</v>
      </c>
      <c r="L601" s="39">
        <v>41.107802515118074</v>
      </c>
      <c r="N601" s="39">
        <v>1.8509500000000001</v>
      </c>
      <c r="O601" s="39">
        <v>0.41333000000000003</v>
      </c>
      <c r="S601" s="39">
        <v>99.9953525151181</v>
      </c>
      <c r="T601" s="39">
        <v>91.513215618350955</v>
      </c>
      <c r="AC601">
        <v>11.79</v>
      </c>
      <c r="AD601">
        <v>48.25</v>
      </c>
      <c r="AE601">
        <v>1644</v>
      </c>
      <c r="AG601">
        <v>1841</v>
      </c>
      <c r="AO601">
        <v>5.1427164451934869E-2</v>
      </c>
      <c r="AP601">
        <v>5.3862890832400723</v>
      </c>
      <c r="AR601">
        <v>3.3575384078537942</v>
      </c>
      <c r="AS601">
        <v>0.21134921604780882</v>
      </c>
      <c r="BF601">
        <v>1.0735170330758566</v>
      </c>
      <c r="BG601">
        <v>0.1381354747056858</v>
      </c>
      <c r="BH601">
        <v>0.32171199629794317</v>
      </c>
      <c r="BI601">
        <v>5.7110049155173773E-2</v>
      </c>
      <c r="BJ601">
        <v>0.29634479195898294</v>
      </c>
      <c r="BK601">
        <v>9.4978435680473122E-2</v>
      </c>
      <c r="BL601">
        <v>4.5715135678671706E-2</v>
      </c>
      <c r="BM601">
        <v>0.16242844340248952</v>
      </c>
      <c r="BN601">
        <v>3.2534739411717306E-2</v>
      </c>
      <c r="BO601">
        <v>0.22360281461982381</v>
      </c>
      <c r="BQ601">
        <v>0.16434219241176889</v>
      </c>
      <c r="BR601">
        <v>0.20138743560987771</v>
      </c>
      <c r="BS601">
        <v>3.2815607001533784E-2</v>
      </c>
      <c r="BT601">
        <v>8.9847269258885906E-2</v>
      </c>
      <c r="BU601">
        <v>3.3232115901928655E-3</v>
      </c>
      <c r="CF601">
        <v>2.2552522719178229E-2</v>
      </c>
      <c r="CG601">
        <v>1.0684610285690579E-2</v>
      </c>
    </row>
    <row r="602" spans="1:85">
      <c r="B602" s="38" t="s">
        <v>2483</v>
      </c>
      <c r="C602" s="38" t="s">
        <v>2696</v>
      </c>
      <c r="D602" s="39">
        <v>44.907599999999995</v>
      </c>
      <c r="E602" s="39">
        <v>0.11134999999999999</v>
      </c>
      <c r="F602" s="39">
        <v>2.88009</v>
      </c>
      <c r="J602" s="39">
        <v>8.8422999999999998</v>
      </c>
      <c r="L602" s="39">
        <v>40.516327550090061</v>
      </c>
      <c r="N602" s="39">
        <v>2.6528099999999997</v>
      </c>
      <c r="O602" s="39">
        <v>0.82900000000000007</v>
      </c>
      <c r="S602" s="39">
        <v>100.73947755009004</v>
      </c>
      <c r="T602" s="39">
        <v>91.435379766581079</v>
      </c>
      <c r="AC602">
        <v>14.35</v>
      </c>
      <c r="AD602">
        <v>62.99</v>
      </c>
      <c r="AE602">
        <v>2194</v>
      </c>
      <c r="AG602">
        <v>1791</v>
      </c>
      <c r="AO602">
        <v>0.18614183296536296</v>
      </c>
      <c r="AP602">
        <v>11.688870617332533</v>
      </c>
      <c r="AR602">
        <v>5.4819580059101014</v>
      </c>
      <c r="AS602">
        <v>0.39962928705569856</v>
      </c>
      <c r="BF602">
        <v>3.6847247434612074</v>
      </c>
      <c r="BG602">
        <v>0.23340787604696961</v>
      </c>
      <c r="BH602">
        <v>0.6113575022835116</v>
      </c>
      <c r="BI602">
        <v>0.10097729566214202</v>
      </c>
      <c r="BJ602">
        <v>0.5649307550503917</v>
      </c>
      <c r="BK602">
        <v>0.21579024638289118</v>
      </c>
      <c r="BL602">
        <v>9.012173654558038E-2</v>
      </c>
      <c r="BM602">
        <v>0.33132479641852208</v>
      </c>
      <c r="BN602">
        <v>6.4345269287844592E-2</v>
      </c>
      <c r="BO602">
        <v>0.43131489545309787</v>
      </c>
      <c r="BQ602">
        <v>0.2843775289606858</v>
      </c>
      <c r="BR602">
        <v>0.30813361443673948</v>
      </c>
      <c r="BS602">
        <v>4.7651427864700197E-2</v>
      </c>
      <c r="BT602">
        <v>0.1494439063503929</v>
      </c>
      <c r="BU602">
        <v>5.7789635909429281E-3</v>
      </c>
      <c r="CF602">
        <v>4.0737661563438672E-2</v>
      </c>
      <c r="CG602">
        <v>1.709278633359769E-2</v>
      </c>
    </row>
    <row r="603" spans="1:85">
      <c r="B603" s="38" t="s">
        <v>2483</v>
      </c>
      <c r="C603" s="38" t="s">
        <v>2697</v>
      </c>
      <c r="D603" s="39">
        <v>44.628380000000007</v>
      </c>
      <c r="E603" s="39">
        <v>0.11867</v>
      </c>
      <c r="F603" s="39">
        <v>2.9817399999999998</v>
      </c>
      <c r="J603" s="39">
        <v>10.326930000000001</v>
      </c>
      <c r="L603" s="39">
        <v>39.010426491876331</v>
      </c>
      <c r="N603" s="39">
        <v>2.7720499999999997</v>
      </c>
      <c r="O603" s="39">
        <v>0.60210999999999992</v>
      </c>
      <c r="S603" s="39">
        <v>100.44030649187636</v>
      </c>
      <c r="T603" s="39">
        <v>89.797355648002466</v>
      </c>
    </row>
    <row r="604" spans="1:85">
      <c r="B604" s="38" t="s">
        <v>2483</v>
      </c>
      <c r="C604" s="38" t="s">
        <v>2698</v>
      </c>
      <c r="D604" s="39">
        <v>45.589950000000002</v>
      </c>
      <c r="E604" s="39">
        <v>0.11842</v>
      </c>
      <c r="F604" s="39">
        <v>3.2898900000000002</v>
      </c>
      <c r="J604" s="39">
        <v>8.3775500000000012</v>
      </c>
      <c r="L604" s="39">
        <v>39.723784807670761</v>
      </c>
      <c r="N604" s="39">
        <v>2.8936299999999999</v>
      </c>
      <c r="O604" s="39">
        <v>0.61625999999999992</v>
      </c>
      <c r="S604" s="39">
        <v>100.60948480767078</v>
      </c>
      <c r="T604" s="39">
        <v>91.699714040673015</v>
      </c>
    </row>
    <row r="605" spans="1:85">
      <c r="B605" s="38" t="s">
        <v>2483</v>
      </c>
      <c r="C605" s="38" t="s">
        <v>2699</v>
      </c>
      <c r="D605" s="39">
        <v>45.11609</v>
      </c>
      <c r="E605" s="39">
        <v>9.3009999999999995E-2</v>
      </c>
      <c r="F605" s="39">
        <v>2.6669800000000001</v>
      </c>
      <c r="J605" s="39">
        <v>8.5009699999999988</v>
      </c>
      <c r="L605" s="39">
        <v>41.395475041512846</v>
      </c>
      <c r="N605" s="39">
        <v>2.4915399999999996</v>
      </c>
      <c r="O605" s="39">
        <v>0.50714000000000004</v>
      </c>
      <c r="S605" s="39">
        <v>100.77120504151281</v>
      </c>
      <c r="T605" s="39">
        <v>91.89991822735989</v>
      </c>
      <c r="AC605">
        <v>15.56</v>
      </c>
      <c r="AD605">
        <v>62.84</v>
      </c>
      <c r="AE605">
        <v>2453</v>
      </c>
      <c r="AG605">
        <v>1864</v>
      </c>
      <c r="AO605">
        <v>0.23123950423513354</v>
      </c>
      <c r="AP605">
        <v>9.2065911943881815</v>
      </c>
      <c r="AR605">
        <v>3.9771299443818688</v>
      </c>
      <c r="AS605">
        <v>0.41656036292481657</v>
      </c>
      <c r="BF605">
        <v>4.656225786846858</v>
      </c>
      <c r="BG605">
        <v>0.14236184793442314</v>
      </c>
      <c r="BH605">
        <v>0.39588791996261452</v>
      </c>
      <c r="BI605">
        <v>6.8785444066337326E-2</v>
      </c>
      <c r="BJ605">
        <v>0.40915509723539178</v>
      </c>
      <c r="BK605">
        <v>0.17979605707138874</v>
      </c>
      <c r="BL605">
        <v>7.6691072468591401E-2</v>
      </c>
      <c r="BM605">
        <v>0.29682122221882973</v>
      </c>
      <c r="BN605">
        <v>5.5376705886788044E-2</v>
      </c>
      <c r="BO605">
        <v>0.39453138974303603</v>
      </c>
      <c r="BQ605">
        <v>0.26618351585194</v>
      </c>
      <c r="BR605">
        <v>0.27640601283498512</v>
      </c>
      <c r="BS605">
        <v>4.3371653620314934E-2</v>
      </c>
      <c r="BT605">
        <v>0.12200187836938628</v>
      </c>
      <c r="BU605">
        <v>8.4800533956458785E-3</v>
      </c>
      <c r="CF605">
        <v>1.4139184858768052E-2</v>
      </c>
      <c r="CG605">
        <v>1.1713120031911379E-2</v>
      </c>
    </row>
    <row r="607" spans="1:85" ht="11.25" customHeight="1">
      <c r="A607" s="38" t="s">
        <v>2700</v>
      </c>
      <c r="B607" s="38" t="s">
        <v>2483</v>
      </c>
      <c r="C607" s="38" t="s">
        <v>2701</v>
      </c>
      <c r="D607" s="39">
        <v>46.1</v>
      </c>
      <c r="E607" s="39">
        <v>0.14000000000000001</v>
      </c>
      <c r="F607" s="39">
        <v>4.08</v>
      </c>
      <c r="G607" s="39">
        <v>0.39</v>
      </c>
      <c r="J607" s="39">
        <v>7.56</v>
      </c>
      <c r="L607" s="39">
        <v>37.5</v>
      </c>
      <c r="N607" s="39">
        <v>3.64</v>
      </c>
      <c r="O607" s="39">
        <v>0.37</v>
      </c>
      <c r="S607" s="39">
        <v>99.39</v>
      </c>
      <c r="T607" s="39">
        <v>89.928057553956833</v>
      </c>
    </row>
    <row r="608" spans="1:85" ht="11.25" customHeight="1"/>
    <row r="609" spans="1:20">
      <c r="A609" s="38" t="s">
        <v>2702</v>
      </c>
      <c r="B609" s="38" t="s">
        <v>2703</v>
      </c>
      <c r="C609" s="38" t="s">
        <v>2704</v>
      </c>
      <c r="D609" s="39">
        <v>44.835883816896605</v>
      </c>
      <c r="E609" s="39">
        <v>8.585138117165457E-2</v>
      </c>
      <c r="F609" s="39">
        <v>1.9101932310693144</v>
      </c>
      <c r="G609" s="39">
        <v>0.39706263791890239</v>
      </c>
      <c r="J609" s="39">
        <v>7.8707365801681801</v>
      </c>
      <c r="L609" s="39">
        <v>42.700330710251691</v>
      </c>
      <c r="M609" s="39">
        <v>0.32194267939370463</v>
      </c>
      <c r="N609" s="39">
        <v>1.502399170503955</v>
      </c>
      <c r="O609" s="39">
        <v>7.5119958525197761E-2</v>
      </c>
      <c r="S609" s="39">
        <v>98.980514848586623</v>
      </c>
      <c r="T609" s="39">
        <v>90.9</v>
      </c>
    </row>
    <row r="610" spans="1:20">
      <c r="B610" s="38" t="s">
        <v>2703</v>
      </c>
      <c r="C610" s="38" t="s">
        <v>2705</v>
      </c>
      <c r="D610" s="39">
        <v>44.86</v>
      </c>
      <c r="E610" s="39">
        <v>0.09</v>
      </c>
      <c r="F610" s="39">
        <v>1.91</v>
      </c>
      <c r="G610" s="39">
        <v>0.37</v>
      </c>
      <c r="J610" s="39">
        <v>7.88</v>
      </c>
      <c r="L610" s="39">
        <v>42.72</v>
      </c>
      <c r="M610" s="39">
        <v>0.3</v>
      </c>
      <c r="N610" s="39">
        <v>1.5</v>
      </c>
      <c r="O610" s="39">
        <v>0.08</v>
      </c>
      <c r="S610" s="39">
        <v>99.04</v>
      </c>
      <c r="T610" s="39">
        <v>90.6</v>
      </c>
    </row>
    <row r="611" spans="1:20">
      <c r="B611" s="38" t="s">
        <v>2703</v>
      </c>
      <c r="C611" s="38" t="s">
        <v>2706</v>
      </c>
      <c r="D611" s="39">
        <v>46.03</v>
      </c>
      <c r="E611" s="39">
        <v>0.14000000000000001</v>
      </c>
      <c r="F611" s="39">
        <v>1.35</v>
      </c>
      <c r="G611" s="39">
        <v>0.43</v>
      </c>
      <c r="J611" s="39">
        <v>8</v>
      </c>
      <c r="L611" s="39">
        <v>40.31</v>
      </c>
      <c r="M611" s="39">
        <v>0.3</v>
      </c>
      <c r="N611" s="39">
        <v>3.13</v>
      </c>
      <c r="O611" s="39">
        <v>0.11</v>
      </c>
      <c r="S611" s="39">
        <v>99.07</v>
      </c>
      <c r="T611" s="39">
        <v>90</v>
      </c>
    </row>
    <row r="612" spans="1:20">
      <c r="B612" s="38" t="s">
        <v>2703</v>
      </c>
      <c r="C612" s="38" t="s">
        <v>2707</v>
      </c>
      <c r="D612" s="39">
        <v>40.78</v>
      </c>
      <c r="E612" s="39">
        <v>0.18</v>
      </c>
      <c r="F612" s="39">
        <v>1.74</v>
      </c>
      <c r="G612" s="39">
        <v>0.66</v>
      </c>
      <c r="J612" s="39">
        <v>12.16</v>
      </c>
      <c r="L612" s="39">
        <v>42.47</v>
      </c>
      <c r="M612" s="39">
        <v>0.34</v>
      </c>
      <c r="N612" s="39">
        <v>1.39</v>
      </c>
      <c r="O612" s="39">
        <v>0.06</v>
      </c>
      <c r="S612" s="39">
        <v>98.78</v>
      </c>
      <c r="T612" s="39">
        <v>86.2</v>
      </c>
    </row>
    <row r="613" spans="1:20">
      <c r="B613" s="38" t="s">
        <v>2703</v>
      </c>
      <c r="C613" s="38" t="s">
        <v>2708</v>
      </c>
      <c r="D613" s="39">
        <v>51.572427132869194</v>
      </c>
      <c r="E613" s="39">
        <v>0.42714295791372631</v>
      </c>
      <c r="F613" s="39">
        <v>5.7257496501292362</v>
      </c>
      <c r="G613" s="39">
        <v>0.36612253535462258</v>
      </c>
      <c r="J613" s="39">
        <v>6.4150119351878487</v>
      </c>
      <c r="L613" s="39">
        <v>16.719595781194432</v>
      </c>
      <c r="M613" s="39">
        <v>0.17289119725079399</v>
      </c>
      <c r="N613" s="39">
        <v>18.001024654935609</v>
      </c>
      <c r="O613" s="39">
        <v>0.4373130283402436</v>
      </c>
      <c r="S613" s="39">
        <v>99.29826514057028</v>
      </c>
      <c r="T613" s="39">
        <v>82.3</v>
      </c>
    </row>
    <row r="614" spans="1:20">
      <c r="B614" s="38" t="s">
        <v>2703</v>
      </c>
      <c r="C614" s="38" t="s">
        <v>2709</v>
      </c>
      <c r="D614" s="39">
        <v>50.496899391363847</v>
      </c>
      <c r="E614" s="39">
        <v>0.52537790483211688</v>
      </c>
      <c r="F614" s="39">
        <v>4.5768498247874794</v>
      </c>
      <c r="G614" s="39">
        <v>0.68703264478046044</v>
      </c>
      <c r="J614" s="39">
        <v>8.867140354121279</v>
      </c>
      <c r="L614" s="39">
        <v>16.842403218368055</v>
      </c>
      <c r="M614" s="39">
        <v>5.0517106233857391E-2</v>
      </c>
      <c r="N614" s="39">
        <v>17.145505855771198</v>
      </c>
      <c r="O614" s="39">
        <v>0.66682580228691757</v>
      </c>
      <c r="S614" s="39">
        <v>99.121002351530905</v>
      </c>
      <c r="T614" s="39">
        <v>77.2</v>
      </c>
    </row>
    <row r="615" spans="1:20">
      <c r="B615" s="38" t="s">
        <v>2703</v>
      </c>
      <c r="C615" s="38" t="s">
        <v>2710</v>
      </c>
      <c r="D615" s="39">
        <v>46.532081569204969</v>
      </c>
      <c r="E615" s="39">
        <v>0.52463643615389344</v>
      </c>
      <c r="F615" s="39">
        <v>5.3588595037941547</v>
      </c>
      <c r="G615" s="39">
        <v>0.93677773005256604</v>
      </c>
      <c r="J615" s="39">
        <v>8.0894234112617873</v>
      </c>
      <c r="L615" s="39">
        <v>20.893415966128735</v>
      </c>
      <c r="M615" s="39">
        <v>0.10329099425252093</v>
      </c>
      <c r="N615" s="39">
        <v>16.772003027142009</v>
      </c>
      <c r="O615" s="39">
        <v>0.53690863349082651</v>
      </c>
      <c r="S615" s="39">
        <v>98.70732854717636</v>
      </c>
      <c r="T615" s="39">
        <v>82</v>
      </c>
    </row>
    <row r="616" spans="1:20">
      <c r="B616" s="38" t="s">
        <v>2703</v>
      </c>
      <c r="C616" s="38" t="s">
        <v>2711</v>
      </c>
      <c r="D616" s="39">
        <v>41.74409492891526</v>
      </c>
      <c r="E616" s="39">
        <v>0.42538900705250199</v>
      </c>
      <c r="F616" s="39">
        <v>3.5934176648382401</v>
      </c>
      <c r="G616" s="39">
        <v>0.48136124482256804</v>
      </c>
      <c r="J616" s="39">
        <v>13.332587036829732</v>
      </c>
      <c r="L616" s="39">
        <v>37.154371431769846</v>
      </c>
      <c r="M616" s="39">
        <v>0.25747229374230385</v>
      </c>
      <c r="N616" s="39">
        <v>2.7538340982872498</v>
      </c>
      <c r="O616" s="39">
        <v>8.955558043210568E-2</v>
      </c>
      <c r="S616" s="39">
        <v>99.093249748124975</v>
      </c>
      <c r="T616" s="39">
        <v>83.242799269804223</v>
      </c>
    </row>
    <row r="617" spans="1:20">
      <c r="B617" s="38" t="s">
        <v>2703</v>
      </c>
      <c r="C617" s="38" t="s">
        <v>2712</v>
      </c>
      <c r="D617" s="39">
        <v>48.816719598401811</v>
      </c>
      <c r="E617" s="39">
        <v>0.54297715398012503</v>
      </c>
      <c r="F617" s="39">
        <v>5.4297715398012505</v>
      </c>
      <c r="G617" s="39">
        <v>0.58395656182768163</v>
      </c>
      <c r="J617" s="39">
        <v>6.2903391045999397</v>
      </c>
      <c r="L617" s="39">
        <v>18.901751869685487</v>
      </c>
      <c r="M617" s="39">
        <v>0.16391763139022644</v>
      </c>
      <c r="N617" s="39">
        <v>18.338285011781579</v>
      </c>
      <c r="O617" s="39">
        <v>0.78885360106546476</v>
      </c>
      <c r="S617" s="39">
        <v>99.108697879315656</v>
      </c>
      <c r="T617" s="39">
        <v>84.267968367308896</v>
      </c>
    </row>
    <row r="618" spans="1:20">
      <c r="B618" s="38" t="s">
        <v>2703</v>
      </c>
      <c r="C618" s="38" t="s">
        <v>2713</v>
      </c>
      <c r="D618" s="39">
        <v>43.070195111011436</v>
      </c>
      <c r="E618" s="39">
        <v>0.17941242431038351</v>
      </c>
      <c r="F618" s="39">
        <v>2.4557075577483745</v>
      </c>
      <c r="G618" s="39">
        <v>0.48217089033415567</v>
      </c>
      <c r="J618" s="39">
        <v>9.9798161022650831</v>
      </c>
      <c r="L618" s="39">
        <v>38.439111908499669</v>
      </c>
      <c r="M618" s="39">
        <v>0.21305225386858043</v>
      </c>
      <c r="N618" s="39">
        <v>4.9338416685355471</v>
      </c>
      <c r="O618" s="39">
        <v>0.10091948867459072</v>
      </c>
      <c r="S618" s="39">
        <v>99.159004261045069</v>
      </c>
      <c r="T618" s="39">
        <v>87.286974435900987</v>
      </c>
    </row>
    <row r="619" spans="1:20">
      <c r="B619" s="38" t="s">
        <v>2703</v>
      </c>
      <c r="C619" s="38" t="s">
        <v>2714</v>
      </c>
      <c r="D619" s="39">
        <v>45.976170568561869</v>
      </c>
      <c r="E619" s="39">
        <v>0.33444816053511706</v>
      </c>
      <c r="F619" s="39">
        <v>7.0547658862876252</v>
      </c>
      <c r="G619" s="39">
        <v>0.28219063545150502</v>
      </c>
      <c r="J619" s="39">
        <v>7.9535953177257523</v>
      </c>
      <c r="L619" s="39">
        <v>25.888377926421402</v>
      </c>
      <c r="M619" s="39">
        <v>0.11496655518394648</v>
      </c>
      <c r="N619" s="39">
        <v>11.486204013377925</v>
      </c>
      <c r="O619" s="39">
        <v>0.53302675585284276</v>
      </c>
      <c r="S619" s="39">
        <v>99.226588628762542</v>
      </c>
      <c r="T619" s="39">
        <v>85.29882678022345</v>
      </c>
    </row>
    <row r="620" spans="1:20">
      <c r="B620" s="38" t="s">
        <v>2703</v>
      </c>
      <c r="C620" s="38" t="s">
        <v>2715</v>
      </c>
      <c r="D620" s="39">
        <v>40.438557435440785</v>
      </c>
      <c r="E620" s="39">
        <v>0.16696349065004451</v>
      </c>
      <c r="F620" s="39">
        <v>2.0926090828138912</v>
      </c>
      <c r="G620" s="39">
        <v>0.80142475512021372</v>
      </c>
      <c r="J620" s="39">
        <v>12.321905609973285</v>
      </c>
      <c r="L620" s="39">
        <v>41.540516473731074</v>
      </c>
      <c r="M620" s="39">
        <v>0.25601068566340157</v>
      </c>
      <c r="N620" s="39">
        <v>2.2261798753339268</v>
      </c>
      <c r="S620" s="39">
        <v>98.786731967943027</v>
      </c>
      <c r="T620" s="39">
        <v>85.73379893238203</v>
      </c>
    </row>
    <row r="621" spans="1:20">
      <c r="B621" s="38" t="s">
        <v>2703</v>
      </c>
      <c r="C621" s="38" t="s">
        <v>2716</v>
      </c>
      <c r="D621" s="39">
        <v>46.340960626674907</v>
      </c>
      <c r="E621" s="39">
        <v>0.70088641517212935</v>
      </c>
      <c r="F621" s="39">
        <v>6.0296846011131722</v>
      </c>
      <c r="G621" s="39">
        <v>0.42259327973613686</v>
      </c>
      <c r="J621" s="39">
        <v>8.9672232529375364</v>
      </c>
      <c r="L621" s="39">
        <v>23.005565862708718</v>
      </c>
      <c r="M621" s="39">
        <v>0.10307153164296021</v>
      </c>
      <c r="N621" s="39">
        <v>13.626056483199338</v>
      </c>
      <c r="O621" s="39">
        <v>0.59781488352916912</v>
      </c>
      <c r="S621" s="39">
        <v>99.268192125334963</v>
      </c>
      <c r="T621" s="39">
        <v>82.057138078177942</v>
      </c>
    </row>
    <row r="622" spans="1:20">
      <c r="B622" s="38" t="s">
        <v>2703</v>
      </c>
      <c r="C622" s="38" t="s">
        <v>2717</v>
      </c>
      <c r="D622" s="39">
        <v>44.569640062597806</v>
      </c>
      <c r="E622" s="39">
        <v>0.39645279081898799</v>
      </c>
      <c r="F622" s="39">
        <v>5.0599895670318196</v>
      </c>
      <c r="G622" s="39">
        <v>0.44861763171622321</v>
      </c>
      <c r="J622" s="39">
        <v>10.245174752217006</v>
      </c>
      <c r="L622" s="39">
        <v>28.794992175273862</v>
      </c>
      <c r="M622" s="39">
        <v>0.13562858633281166</v>
      </c>
      <c r="N622" s="39">
        <v>9.7443922796035469</v>
      </c>
      <c r="O622" s="39">
        <v>0.4277516953573291</v>
      </c>
      <c r="S622" s="39">
        <v>99.238393322900365</v>
      </c>
      <c r="T622" s="39">
        <v>83.361370905487675</v>
      </c>
    </row>
    <row r="623" spans="1:20">
      <c r="B623" s="38" t="s">
        <v>2703</v>
      </c>
      <c r="C623" s="38" t="s">
        <v>2718</v>
      </c>
      <c r="D623" s="39">
        <v>48.932219127205201</v>
      </c>
      <c r="E623" s="39">
        <v>0.85628804291756944</v>
      </c>
      <c r="F623" s="39">
        <v>6.0868668111007951</v>
      </c>
      <c r="G623" s="39">
        <v>0.25791808521613535</v>
      </c>
      <c r="J623" s="39">
        <v>6.2725678324564127</v>
      </c>
      <c r="L623" s="39">
        <v>19.436706901887963</v>
      </c>
      <c r="M623" s="39">
        <v>5.1583617043227073E-2</v>
      </c>
      <c r="N623" s="39">
        <v>17.187661198803262</v>
      </c>
      <c r="O623" s="39">
        <v>0.66027029815330651</v>
      </c>
      <c r="S623" s="39">
        <v>99.432580212524499</v>
      </c>
      <c r="T623" s="39">
        <v>84.671184323131072</v>
      </c>
    </row>
    <row r="624" spans="1:20">
      <c r="B624" s="38" t="s">
        <v>2703</v>
      </c>
      <c r="C624" s="38" t="s">
        <v>2719</v>
      </c>
      <c r="D624" s="39">
        <v>42.398008873498547</v>
      </c>
      <c r="E624" s="39">
        <v>8.6570717454820922E-2</v>
      </c>
      <c r="F624" s="39">
        <v>2.9542257331457642</v>
      </c>
      <c r="G624" s="39">
        <v>0.37874688886484154</v>
      </c>
      <c r="J624" s="39">
        <v>10.832161021534468</v>
      </c>
      <c r="L624" s="39">
        <v>40.24456227680988</v>
      </c>
      <c r="M624" s="39">
        <v>0.281354831728168</v>
      </c>
      <c r="N624" s="39">
        <v>2.6404068823720381</v>
      </c>
      <c r="O624" s="39">
        <v>5.4106698409263076E-2</v>
      </c>
      <c r="S624" s="39">
        <v>99.210042203224788</v>
      </c>
      <c r="T624" s="39">
        <v>86.881465446646004</v>
      </c>
    </row>
    <row r="626" spans="1:66">
      <c r="A626" s="38" t="s">
        <v>2720</v>
      </c>
      <c r="B626" s="38" t="s">
        <v>2721</v>
      </c>
      <c r="C626" s="38" t="s">
        <v>1105</v>
      </c>
      <c r="D626" s="39">
        <v>44.81</v>
      </c>
      <c r="E626" s="39">
        <v>0.11</v>
      </c>
      <c r="F626" s="39">
        <v>3.31</v>
      </c>
      <c r="G626" s="39">
        <v>0.49323937500000004</v>
      </c>
      <c r="J626" s="39">
        <v>7.6572979999999999</v>
      </c>
      <c r="L626" s="39">
        <v>40.5</v>
      </c>
      <c r="N626" s="39">
        <v>2.88</v>
      </c>
      <c r="S626" s="39">
        <v>99.267297999999982</v>
      </c>
      <c r="T626" s="39">
        <v>90.406026605276963</v>
      </c>
      <c r="AE626">
        <v>3375</v>
      </c>
      <c r="AG626">
        <v>2047</v>
      </c>
    </row>
    <row r="627" spans="1:66">
      <c r="B627" s="38" t="s">
        <v>2721</v>
      </c>
      <c r="C627" s="38" t="s">
        <v>1104</v>
      </c>
      <c r="D627" s="39">
        <v>44.31</v>
      </c>
      <c r="E627" s="39">
        <v>0.12</v>
      </c>
      <c r="F627" s="39">
        <v>3.33</v>
      </c>
      <c r="G627" s="39">
        <v>0.44851900500000003</v>
      </c>
      <c r="J627" s="39">
        <v>8.0622080000000018</v>
      </c>
      <c r="L627" s="39">
        <v>40.56</v>
      </c>
      <c r="N627" s="39">
        <v>2.76</v>
      </c>
      <c r="S627" s="39">
        <v>99.142207999999982</v>
      </c>
      <c r="T627" s="39">
        <v>89.963069456398699</v>
      </c>
      <c r="AE627">
        <v>3069</v>
      </c>
      <c r="AG627">
        <v>2389</v>
      </c>
    </row>
    <row r="628" spans="1:66">
      <c r="B628" s="38" t="s">
        <v>2721</v>
      </c>
      <c r="C628" s="38" t="s">
        <v>1103</v>
      </c>
      <c r="D628" s="39">
        <v>43.87</v>
      </c>
      <c r="E628" s="39">
        <v>0.08</v>
      </c>
      <c r="F628" s="39">
        <v>2.4300000000000002</v>
      </c>
      <c r="G628" s="39">
        <v>0.42878943000000003</v>
      </c>
      <c r="J628" s="39">
        <v>9.2859360000000013</v>
      </c>
      <c r="L628" s="39">
        <v>41.1</v>
      </c>
      <c r="N628" s="39">
        <v>2.21</v>
      </c>
      <c r="S628" s="39">
        <v>98.975936000000019</v>
      </c>
      <c r="T628" s="39">
        <v>88.745854134293566</v>
      </c>
      <c r="AE628">
        <v>2934</v>
      </c>
      <c r="AG628">
        <v>1995</v>
      </c>
    </row>
    <row r="629" spans="1:66">
      <c r="B629" s="38" t="s">
        <v>2721</v>
      </c>
      <c r="C629" s="38" t="s">
        <v>1102</v>
      </c>
      <c r="D629" s="39">
        <v>45.22</v>
      </c>
      <c r="E629" s="39">
        <v>0.13</v>
      </c>
      <c r="F629" s="39">
        <v>3.69</v>
      </c>
      <c r="G629" s="39">
        <v>0.42294363000000001</v>
      </c>
      <c r="J629" s="39">
        <v>7.9002439999999998</v>
      </c>
      <c r="L629" s="39">
        <v>39.11</v>
      </c>
      <c r="N629" s="39">
        <v>3.04</v>
      </c>
      <c r="S629" s="39">
        <v>99.090243999999998</v>
      </c>
      <c r="T629" s="39">
        <v>89.816661106017392</v>
      </c>
      <c r="AE629">
        <v>2894</v>
      </c>
      <c r="AG629">
        <v>1972</v>
      </c>
    </row>
    <row r="630" spans="1:66">
      <c r="B630" s="38" t="s">
        <v>2721</v>
      </c>
      <c r="C630" s="38" t="s">
        <v>1101</v>
      </c>
      <c r="D630" s="39">
        <v>44.26</v>
      </c>
      <c r="E630" s="39">
        <v>0.11</v>
      </c>
      <c r="F630" s="39">
        <v>3.01</v>
      </c>
      <c r="G630" s="39">
        <v>0.41475951</v>
      </c>
      <c r="J630" s="39">
        <v>7.8732500000000005</v>
      </c>
      <c r="L630" s="39">
        <v>41.24</v>
      </c>
      <c r="N630" s="39">
        <v>2.6</v>
      </c>
      <c r="S630" s="39">
        <v>99.093249999999983</v>
      </c>
      <c r="T630" s="39">
        <v>90.321518635143434</v>
      </c>
      <c r="AE630">
        <v>2838</v>
      </c>
      <c r="AG630">
        <v>2144</v>
      </c>
    </row>
    <row r="631" spans="1:66">
      <c r="B631" s="38" t="s">
        <v>2721</v>
      </c>
      <c r="C631" s="38" t="s">
        <v>1100</v>
      </c>
      <c r="D631" s="39">
        <v>44.96</v>
      </c>
      <c r="E631" s="39">
        <v>0.14000000000000001</v>
      </c>
      <c r="F631" s="39">
        <v>3.8</v>
      </c>
      <c r="G631" s="39">
        <v>0.43142004</v>
      </c>
      <c r="J631" s="39">
        <v>7.9272380000000009</v>
      </c>
      <c r="L631" s="39">
        <v>39.159999999999997</v>
      </c>
      <c r="N631" s="39">
        <v>3.2</v>
      </c>
      <c r="S631" s="39">
        <v>99.187237999999979</v>
      </c>
      <c r="T631" s="39">
        <v>89.79713170196402</v>
      </c>
      <c r="AE631">
        <v>2952</v>
      </c>
      <c r="AG631">
        <v>1888</v>
      </c>
    </row>
    <row r="632" spans="1:66">
      <c r="B632" s="38" t="s">
        <v>2721</v>
      </c>
      <c r="C632" s="38" t="s">
        <v>1099</v>
      </c>
      <c r="D632" s="39">
        <v>44.82</v>
      </c>
      <c r="E632" s="39">
        <v>0.13</v>
      </c>
      <c r="F632" s="39">
        <v>3.49</v>
      </c>
      <c r="G632" s="39">
        <v>0.38801497499999998</v>
      </c>
      <c r="J632" s="39">
        <v>8.4761160000000011</v>
      </c>
      <c r="L632" s="39">
        <v>39.14</v>
      </c>
      <c r="N632" s="39">
        <v>2.81</v>
      </c>
      <c r="S632" s="39">
        <v>98.866116000000019</v>
      </c>
      <c r="T632" s="39">
        <v>89.162281977521218</v>
      </c>
      <c r="AE632">
        <v>2655</v>
      </c>
      <c r="AG632">
        <v>1950</v>
      </c>
    </row>
    <row r="633" spans="1:66">
      <c r="B633" s="38" t="s">
        <v>2721</v>
      </c>
      <c r="C633" s="38" t="s">
        <v>1098</v>
      </c>
      <c r="D633" s="39">
        <v>45.5</v>
      </c>
      <c r="E633" s="39">
        <v>0.14000000000000001</v>
      </c>
      <c r="F633" s="39">
        <v>3.6</v>
      </c>
      <c r="G633" s="39">
        <v>0.39049944000000003</v>
      </c>
      <c r="J633" s="39">
        <v>8.1431900000000006</v>
      </c>
      <c r="L633" s="39">
        <v>38.450000000000003</v>
      </c>
      <c r="N633" s="39">
        <v>3.02</v>
      </c>
      <c r="S633" s="39">
        <v>98.853189999999998</v>
      </c>
      <c r="T633" s="39">
        <v>89.375744676941238</v>
      </c>
      <c r="AC633">
        <v>14</v>
      </c>
      <c r="AE633">
        <v>2672</v>
      </c>
      <c r="AF633">
        <v>153</v>
      </c>
      <c r="AG633">
        <v>1834</v>
      </c>
      <c r="BG633">
        <v>0.7</v>
      </c>
      <c r="BH633">
        <v>1</v>
      </c>
      <c r="BK633">
        <v>0.33</v>
      </c>
      <c r="BL633">
        <v>0.12</v>
      </c>
      <c r="BN633">
        <v>7.0000000000000007E-2</v>
      </c>
    </row>
    <row r="634" spans="1:66">
      <c r="B634" s="38" t="s">
        <v>2721</v>
      </c>
      <c r="C634" s="38" t="s">
        <v>1097</v>
      </c>
      <c r="D634" s="39">
        <v>43.33</v>
      </c>
      <c r="E634" s="39">
        <v>0.1</v>
      </c>
      <c r="F634" s="39">
        <v>3.18</v>
      </c>
      <c r="G634" s="39">
        <v>0.45568011000000003</v>
      </c>
      <c r="J634" s="39">
        <v>7.9002439999999998</v>
      </c>
      <c r="L634" s="39">
        <v>41.33</v>
      </c>
      <c r="N634" s="39">
        <v>2.2799999999999998</v>
      </c>
      <c r="S634" s="39">
        <v>98.120244</v>
      </c>
      <c r="T634" s="39">
        <v>90.310649484373513</v>
      </c>
      <c r="AE634">
        <v>3118</v>
      </c>
      <c r="AG634">
        <v>2086</v>
      </c>
    </row>
    <row r="635" spans="1:66">
      <c r="B635" s="38" t="s">
        <v>2721</v>
      </c>
      <c r="C635" s="38" t="s">
        <v>1096</v>
      </c>
      <c r="D635" s="39">
        <v>41.35</v>
      </c>
      <c r="E635" s="39">
        <v>0.06</v>
      </c>
      <c r="F635" s="39">
        <v>0.98</v>
      </c>
      <c r="G635" s="39">
        <v>0.31918067999999999</v>
      </c>
      <c r="J635" s="39">
        <v>7.8822480000000006</v>
      </c>
      <c r="L635" s="39">
        <v>46.57</v>
      </c>
      <c r="N635" s="39">
        <v>1.92</v>
      </c>
      <c r="S635" s="39">
        <v>98.762248</v>
      </c>
      <c r="T635" s="39">
        <v>91.324185339108269</v>
      </c>
      <c r="AE635">
        <v>2184</v>
      </c>
      <c r="AG635">
        <v>2725</v>
      </c>
    </row>
    <row r="636" spans="1:66">
      <c r="B636" s="38" t="s">
        <v>2721</v>
      </c>
      <c r="C636" s="38" t="s">
        <v>1095</v>
      </c>
      <c r="D636" s="39">
        <v>43.95</v>
      </c>
      <c r="E636" s="39">
        <v>0.05</v>
      </c>
      <c r="F636" s="39">
        <v>1.29</v>
      </c>
      <c r="G636" s="39">
        <v>0.38450749500000003</v>
      </c>
      <c r="J636" s="39">
        <v>7.9452340000000001</v>
      </c>
      <c r="L636" s="39">
        <v>44.39</v>
      </c>
      <c r="N636" s="39">
        <v>1.3</v>
      </c>
      <c r="S636" s="39">
        <v>98.925234000000032</v>
      </c>
      <c r="T636" s="39">
        <v>90.870918828016272</v>
      </c>
      <c r="AE636">
        <v>2631</v>
      </c>
      <c r="AG636">
        <v>2394</v>
      </c>
    </row>
    <row r="637" spans="1:66">
      <c r="B637" s="38" t="s">
        <v>2721</v>
      </c>
      <c r="C637" s="38" t="s">
        <v>1094</v>
      </c>
      <c r="D637" s="39">
        <v>44.82</v>
      </c>
      <c r="E637" s="39">
        <v>0.11</v>
      </c>
      <c r="F637" s="39">
        <v>3.27</v>
      </c>
      <c r="G637" s="39">
        <v>0.45363408</v>
      </c>
      <c r="J637" s="39">
        <v>7.5763160000000003</v>
      </c>
      <c r="L637" s="39">
        <v>39.909999999999997</v>
      </c>
      <c r="N637" s="39">
        <v>2.9</v>
      </c>
      <c r="S637" s="39">
        <v>98.586316000000011</v>
      </c>
      <c r="T637" s="39">
        <v>90.370902706815542</v>
      </c>
      <c r="AC637">
        <v>14</v>
      </c>
      <c r="AE637">
        <v>3104</v>
      </c>
      <c r="AF637">
        <v>145</v>
      </c>
      <c r="AG637">
        <v>1970</v>
      </c>
      <c r="BG637">
        <v>1.6</v>
      </c>
      <c r="BH637">
        <v>2.7</v>
      </c>
      <c r="BK637">
        <v>0.28999999999999998</v>
      </c>
      <c r="BL637">
        <v>0.11</v>
      </c>
      <c r="BN637">
        <v>0.08</v>
      </c>
    </row>
    <row r="638" spans="1:66">
      <c r="B638" s="38" t="s">
        <v>2721</v>
      </c>
      <c r="C638" s="38" t="s">
        <v>1093</v>
      </c>
      <c r="D638" s="39">
        <v>43.27</v>
      </c>
      <c r="E638" s="39">
        <v>0.08</v>
      </c>
      <c r="F638" s="39">
        <v>2.36</v>
      </c>
      <c r="G638" s="39">
        <v>0.45363408</v>
      </c>
      <c r="J638" s="39">
        <v>7.7112860000000003</v>
      </c>
      <c r="L638" s="39">
        <v>43.12</v>
      </c>
      <c r="N638" s="39">
        <v>2</v>
      </c>
      <c r="S638" s="39">
        <v>98.541285999999985</v>
      </c>
      <c r="T638" s="39">
        <v>90.878050520698693</v>
      </c>
      <c r="AE638">
        <v>3104</v>
      </c>
      <c r="AG638">
        <v>2230</v>
      </c>
    </row>
    <row r="639" spans="1:66">
      <c r="B639" s="38" t="s">
        <v>2721</v>
      </c>
      <c r="C639" s="38" t="s">
        <v>1092</v>
      </c>
      <c r="D639" s="39">
        <v>43.19</v>
      </c>
      <c r="E639" s="39">
        <v>0.02</v>
      </c>
      <c r="F639" s="39">
        <v>1.79</v>
      </c>
      <c r="G639" s="39">
        <v>0.41519794500000001</v>
      </c>
      <c r="J639" s="39">
        <v>7.8552540000000004</v>
      </c>
      <c r="L639" s="39">
        <v>44.53</v>
      </c>
      <c r="N639" s="39">
        <v>1.62</v>
      </c>
      <c r="S639" s="39">
        <v>99.005254000000008</v>
      </c>
      <c r="T639" s="39">
        <v>90.990811428179214</v>
      </c>
      <c r="AE639">
        <v>2841</v>
      </c>
      <c r="AG639">
        <v>2320</v>
      </c>
    </row>
    <row r="640" spans="1:66">
      <c r="B640" s="38" t="s">
        <v>2721</v>
      </c>
      <c r="C640" s="38" t="s">
        <v>1091</v>
      </c>
      <c r="D640" s="39">
        <v>46.96</v>
      </c>
      <c r="E640" s="39">
        <v>0.03</v>
      </c>
      <c r="F640" s="39">
        <v>3.16</v>
      </c>
      <c r="G640" s="39">
        <v>0.54672844500000006</v>
      </c>
      <c r="J640" s="39">
        <v>7.0724280000000004</v>
      </c>
      <c r="L640" s="39">
        <v>39.29</v>
      </c>
      <c r="N640" s="39">
        <v>2.5299999999999998</v>
      </c>
      <c r="S640" s="39">
        <v>99.042428000000001</v>
      </c>
      <c r="T640" s="39">
        <v>90.823725047054012</v>
      </c>
      <c r="AE640">
        <v>3741</v>
      </c>
      <c r="AG640">
        <v>1863</v>
      </c>
    </row>
    <row r="641" spans="1:85">
      <c r="B641" s="38" t="s">
        <v>2721</v>
      </c>
      <c r="C641" s="38" t="s">
        <v>1090</v>
      </c>
      <c r="D641" s="39">
        <v>43.81</v>
      </c>
      <c r="E641" s="39">
        <v>0.09</v>
      </c>
      <c r="F641" s="39">
        <v>1.72</v>
      </c>
      <c r="G641" s="39">
        <v>0.31508861999999999</v>
      </c>
      <c r="J641" s="39">
        <v>7.8732500000000005</v>
      </c>
      <c r="L641" s="39">
        <v>44.64</v>
      </c>
      <c r="N641" s="39">
        <v>1.03</v>
      </c>
      <c r="S641" s="39">
        <v>99.163250000000019</v>
      </c>
      <c r="T641" s="39">
        <v>90.992277598964506</v>
      </c>
      <c r="AE641">
        <v>2156</v>
      </c>
      <c r="AG641">
        <v>2341</v>
      </c>
    </row>
    <row r="642" spans="1:85">
      <c r="B642" s="38" t="s">
        <v>2721</v>
      </c>
      <c r="C642" s="38" t="s">
        <v>1089</v>
      </c>
      <c r="D642" s="39">
        <v>45.24</v>
      </c>
      <c r="E642" s="39">
        <v>0.14000000000000001</v>
      </c>
      <c r="F642" s="39">
        <v>2.98</v>
      </c>
      <c r="G642" s="39">
        <v>0.42615881999999999</v>
      </c>
      <c r="J642" s="39">
        <v>8.0622080000000018</v>
      </c>
      <c r="L642" s="39">
        <v>39.65</v>
      </c>
      <c r="N642" s="39">
        <v>2.91</v>
      </c>
      <c r="S642" s="39">
        <v>98.982207999999986</v>
      </c>
      <c r="T642" s="39">
        <v>89.756310604342943</v>
      </c>
      <c r="AE642">
        <v>2916</v>
      </c>
      <c r="AG642">
        <v>1944</v>
      </c>
    </row>
    <row r="643" spans="1:85">
      <c r="B643" s="38" t="s">
        <v>2721</v>
      </c>
      <c r="C643" s="38" t="s">
        <v>1088</v>
      </c>
      <c r="D643" s="39">
        <v>44.73</v>
      </c>
      <c r="E643" s="39">
        <v>0.05</v>
      </c>
      <c r="F643" s="39">
        <v>2.66</v>
      </c>
      <c r="G643" s="39">
        <v>0.42294363000000001</v>
      </c>
      <c r="J643" s="39">
        <v>8.3051539999999999</v>
      </c>
      <c r="L643" s="39">
        <v>41.32</v>
      </c>
      <c r="N643" s="39">
        <v>2.23</v>
      </c>
      <c r="S643" s="39">
        <v>99.295153999999997</v>
      </c>
      <c r="T643" s="39">
        <v>89.862172593667651</v>
      </c>
      <c r="AE643">
        <v>2894</v>
      </c>
      <c r="AG643">
        <v>2010</v>
      </c>
    </row>
    <row r="644" spans="1:85">
      <c r="B644" s="38" t="s">
        <v>2721</v>
      </c>
      <c r="C644" s="38" t="s">
        <v>1087</v>
      </c>
      <c r="D644" s="39">
        <v>44.06</v>
      </c>
      <c r="E644" s="39">
        <v>0.19</v>
      </c>
      <c r="F644" s="39">
        <v>3.68</v>
      </c>
      <c r="G644" s="39">
        <v>0.46327964999999999</v>
      </c>
      <c r="J644" s="39">
        <v>8.314152</v>
      </c>
      <c r="L644" s="39">
        <v>39.340000000000003</v>
      </c>
      <c r="N644" s="39">
        <v>3.11</v>
      </c>
      <c r="S644" s="39">
        <v>98.694152000000031</v>
      </c>
      <c r="T644" s="39">
        <v>89.395725535040285</v>
      </c>
      <c r="AE644">
        <v>3170</v>
      </c>
      <c r="AG644">
        <v>1901</v>
      </c>
    </row>
    <row r="645" spans="1:85">
      <c r="B645" s="38" t="s">
        <v>2721</v>
      </c>
      <c r="C645" s="38" t="s">
        <v>1086</v>
      </c>
      <c r="D645" s="39">
        <v>40.450000000000003</v>
      </c>
      <c r="E645" s="39">
        <v>0.02</v>
      </c>
      <c r="F645" s="39">
        <v>1.19</v>
      </c>
      <c r="G645" s="39">
        <v>0.39298390500000002</v>
      </c>
      <c r="J645" s="39">
        <v>8.7460560000000012</v>
      </c>
      <c r="L645" s="39">
        <v>44.75</v>
      </c>
      <c r="N645" s="39">
        <v>1.08</v>
      </c>
      <c r="S645" s="39">
        <v>96.236055999999991</v>
      </c>
      <c r="T645" s="39">
        <v>90.114585064683922</v>
      </c>
      <c r="AE645">
        <v>2689</v>
      </c>
      <c r="AG645">
        <v>2387</v>
      </c>
    </row>
    <row r="646" spans="1:85">
      <c r="B646" s="38" t="s">
        <v>2721</v>
      </c>
      <c r="C646" s="38" t="s">
        <v>1085</v>
      </c>
      <c r="D646" s="39">
        <v>45.07</v>
      </c>
      <c r="E646" s="39">
        <v>0.03</v>
      </c>
      <c r="F646" s="39">
        <v>1.21</v>
      </c>
      <c r="G646" s="39">
        <v>0.40467550499999999</v>
      </c>
      <c r="J646" s="39">
        <v>8.0892020000000002</v>
      </c>
      <c r="L646" s="39">
        <v>41.75</v>
      </c>
      <c r="N646" s="39">
        <v>3.28</v>
      </c>
      <c r="S646" s="39">
        <v>99.429202000000004</v>
      </c>
      <c r="T646" s="39">
        <v>90.191646333031485</v>
      </c>
      <c r="AE646">
        <v>2769</v>
      </c>
      <c r="AG646">
        <v>2075</v>
      </c>
    </row>
    <row r="647" spans="1:85">
      <c r="B647" s="38" t="s">
        <v>2722</v>
      </c>
      <c r="C647" s="38" t="s">
        <v>1126</v>
      </c>
      <c r="D647" s="39">
        <v>45.16</v>
      </c>
      <c r="E647" s="39">
        <v>0.14000000000000001</v>
      </c>
      <c r="F647" s="39">
        <v>3.51</v>
      </c>
      <c r="G647" s="39">
        <v>0.40774455000000004</v>
      </c>
      <c r="J647" s="39">
        <v>8.6379999999999999</v>
      </c>
      <c r="L647" s="39">
        <v>38.200000000000003</v>
      </c>
      <c r="N647" s="39">
        <v>3.13</v>
      </c>
      <c r="O647" s="39">
        <v>0.3</v>
      </c>
      <c r="S647" s="39">
        <v>99.078000000000017</v>
      </c>
      <c r="T647" s="39">
        <v>88.737435015898754</v>
      </c>
      <c r="AD647">
        <v>75</v>
      </c>
      <c r="AE647">
        <v>2790</v>
      </c>
      <c r="AF647">
        <v>109</v>
      </c>
      <c r="AG647">
        <v>2045</v>
      </c>
      <c r="AO647">
        <v>0.26800000000000002</v>
      </c>
      <c r="AP647">
        <v>12.5</v>
      </c>
      <c r="BG647">
        <v>0.24099999999999999</v>
      </c>
      <c r="BH647">
        <v>0.85499999999999998</v>
      </c>
      <c r="BJ647">
        <v>0.72499999999999998</v>
      </c>
      <c r="BK647">
        <v>0.254</v>
      </c>
      <c r="BL647">
        <v>0.10199999999999999</v>
      </c>
      <c r="BM647">
        <v>0.379</v>
      </c>
      <c r="BO647">
        <v>0.48699999999999999</v>
      </c>
      <c r="BR647">
        <v>0.32600000000000001</v>
      </c>
    </row>
    <row r="649" spans="1:85">
      <c r="A649" s="38" t="s">
        <v>2723</v>
      </c>
      <c r="B649" s="38" t="s">
        <v>2724</v>
      </c>
      <c r="C649" s="38" t="s">
        <v>2725</v>
      </c>
      <c r="D649" s="39">
        <v>42.9</v>
      </c>
      <c r="E649" s="39">
        <v>0.05</v>
      </c>
      <c r="F649" s="39">
        <v>1.93</v>
      </c>
      <c r="G649" s="39">
        <v>0.4</v>
      </c>
      <c r="J649" s="39">
        <v>7.73</v>
      </c>
      <c r="L649" s="39">
        <v>44.7</v>
      </c>
      <c r="M649" s="39">
        <v>0.31</v>
      </c>
      <c r="N649" s="39">
        <v>1.46</v>
      </c>
      <c r="O649" s="39">
        <v>0.46</v>
      </c>
      <c r="S649" s="39">
        <v>100.8</v>
      </c>
      <c r="T649" s="39">
        <v>91.2</v>
      </c>
      <c r="AC649">
        <v>13</v>
      </c>
      <c r="AD649">
        <v>46</v>
      </c>
      <c r="AE649">
        <v>2280</v>
      </c>
      <c r="AF649">
        <v>110</v>
      </c>
      <c r="AG649">
        <v>2360</v>
      </c>
      <c r="AO649">
        <v>0.25</v>
      </c>
      <c r="AP649">
        <v>30.8</v>
      </c>
      <c r="AQ649">
        <v>2.1</v>
      </c>
      <c r="AR649">
        <v>1.8</v>
      </c>
      <c r="AS649">
        <v>0.41</v>
      </c>
      <c r="BF649">
        <v>46</v>
      </c>
      <c r="BG649">
        <v>1.3</v>
      </c>
      <c r="BH649">
        <v>2.7</v>
      </c>
      <c r="BI649">
        <v>0.16</v>
      </c>
      <c r="BJ649">
        <v>0.34</v>
      </c>
      <c r="BK649">
        <v>0.1</v>
      </c>
      <c r="BL649">
        <v>0.06</v>
      </c>
      <c r="BM649">
        <v>0.2</v>
      </c>
      <c r="BN649">
        <v>0.04</v>
      </c>
      <c r="BO649">
        <v>0.3</v>
      </c>
      <c r="BQ649">
        <v>0.21</v>
      </c>
      <c r="BR649">
        <v>0.22</v>
      </c>
      <c r="BS649">
        <v>0.03</v>
      </c>
      <c r="BT649">
        <v>0.05</v>
      </c>
      <c r="BU649">
        <v>0.01</v>
      </c>
      <c r="CD649">
        <v>0.1</v>
      </c>
      <c r="CF649">
        <v>0.1</v>
      </c>
      <c r="CG649">
        <v>0.02</v>
      </c>
    </row>
    <row r="650" spans="1:85">
      <c r="A650" s="38" t="s">
        <v>2726</v>
      </c>
      <c r="B650" s="38" t="s">
        <v>2724</v>
      </c>
      <c r="C650" s="38" t="s">
        <v>2727</v>
      </c>
      <c r="D650" s="39">
        <v>41.6</v>
      </c>
      <c r="F650" s="39">
        <v>0.1</v>
      </c>
      <c r="G650" s="39">
        <v>0.2</v>
      </c>
      <c r="J650" s="39">
        <v>6.7</v>
      </c>
      <c r="L650" s="39">
        <v>49.7</v>
      </c>
      <c r="M650" s="39">
        <v>0.36</v>
      </c>
      <c r="N650" s="39">
        <v>0.02</v>
      </c>
      <c r="O650" s="39">
        <v>0.31</v>
      </c>
      <c r="S650" s="39">
        <v>100.2</v>
      </c>
      <c r="T650" s="39">
        <v>92.9</v>
      </c>
      <c r="AC650">
        <v>5.9</v>
      </c>
      <c r="AD650">
        <v>7.1</v>
      </c>
      <c r="AE650">
        <v>660</v>
      </c>
      <c r="AF650">
        <v>130</v>
      </c>
      <c r="AG650">
        <v>2950</v>
      </c>
      <c r="AO650">
        <v>0.68</v>
      </c>
      <c r="AP650">
        <v>5.2</v>
      </c>
      <c r="AQ650">
        <v>0.02</v>
      </c>
      <c r="AR650">
        <v>0.09</v>
      </c>
      <c r="AS650">
        <v>0.09</v>
      </c>
      <c r="BF650">
        <v>12</v>
      </c>
      <c r="BG650">
        <v>0.05</v>
      </c>
      <c r="BH650">
        <v>0.09</v>
      </c>
      <c r="BI650">
        <v>0.01</v>
      </c>
      <c r="BJ650">
        <v>0.03</v>
      </c>
      <c r="BK650">
        <v>5.0000000000000001E-3</v>
      </c>
      <c r="BL650">
        <v>4.0000000000000001E-3</v>
      </c>
      <c r="BM650">
        <v>4.0000000000000001E-3</v>
      </c>
      <c r="BO650">
        <v>1E-3</v>
      </c>
      <c r="BQ650">
        <v>2E-3</v>
      </c>
      <c r="BR650">
        <v>4.0000000000000001E-3</v>
      </c>
      <c r="BS650">
        <v>1E-3</v>
      </c>
      <c r="CD650">
        <v>0.05</v>
      </c>
      <c r="CF650">
        <v>0.01</v>
      </c>
      <c r="CG650">
        <v>0.02</v>
      </c>
    </row>
    <row r="651" spans="1:85">
      <c r="B651" s="38" t="s">
        <v>2724</v>
      </c>
      <c r="C651" s="38" t="s">
        <v>2728</v>
      </c>
      <c r="D651" s="39">
        <v>41.8</v>
      </c>
      <c r="E651" s="39">
        <v>0.01</v>
      </c>
      <c r="F651" s="39">
        <v>0.06</v>
      </c>
      <c r="G651" s="39">
        <v>0.28000000000000003</v>
      </c>
      <c r="J651" s="39">
        <v>6.37</v>
      </c>
      <c r="L651" s="39">
        <v>49.8</v>
      </c>
      <c r="M651" s="39">
        <v>0.35</v>
      </c>
      <c r="N651" s="39">
        <v>0.1</v>
      </c>
      <c r="O651" s="39">
        <v>0.11</v>
      </c>
      <c r="S651" s="39">
        <v>100.1</v>
      </c>
      <c r="T651" s="39">
        <v>93.3</v>
      </c>
      <c r="AC651">
        <v>5.6</v>
      </c>
      <c r="AD651">
        <v>6.7</v>
      </c>
      <c r="AE651">
        <v>550</v>
      </c>
      <c r="AF651">
        <v>97</v>
      </c>
      <c r="AG651">
        <v>2660</v>
      </c>
      <c r="AO651">
        <v>0.37</v>
      </c>
      <c r="AP651">
        <v>8.1</v>
      </c>
      <c r="AQ651">
        <v>7.0000000000000007E-2</v>
      </c>
      <c r="AR651">
        <v>0.12</v>
      </c>
      <c r="AS651">
        <v>0.23</v>
      </c>
      <c r="BF651">
        <v>6.8</v>
      </c>
      <c r="BG651">
        <v>0.2</v>
      </c>
      <c r="BH651">
        <v>0.43</v>
      </c>
      <c r="BI651">
        <v>0.04</v>
      </c>
      <c r="BJ651">
        <v>0.15</v>
      </c>
      <c r="BK651">
        <v>0.03</v>
      </c>
      <c r="BL651">
        <v>0.01</v>
      </c>
      <c r="BM651">
        <v>0.02</v>
      </c>
      <c r="BN651">
        <v>3.0000000000000001E-3</v>
      </c>
      <c r="BO651">
        <v>0.01</v>
      </c>
      <c r="BQ651">
        <v>0.01</v>
      </c>
      <c r="BR651">
        <v>0.01</v>
      </c>
      <c r="BS651">
        <v>2E-3</v>
      </c>
      <c r="BT651">
        <v>0.01</v>
      </c>
      <c r="BU651">
        <v>0.01</v>
      </c>
      <c r="CD651">
        <v>0.04</v>
      </c>
      <c r="CF651">
        <v>7.0000000000000007E-2</v>
      </c>
      <c r="CG651">
        <v>0.02</v>
      </c>
    </row>
    <row r="652" spans="1:85">
      <c r="B652" s="38" t="s">
        <v>2724</v>
      </c>
      <c r="C652" s="38" t="s">
        <v>2729</v>
      </c>
      <c r="D652" s="39">
        <v>43.6</v>
      </c>
      <c r="F652" s="39">
        <v>0.15</v>
      </c>
      <c r="G652" s="39">
        <v>0.31</v>
      </c>
      <c r="J652" s="39">
        <v>6.07</v>
      </c>
      <c r="L652" s="39">
        <v>47.6</v>
      </c>
      <c r="M652" s="39">
        <v>0.32</v>
      </c>
      <c r="N652" s="39">
        <v>0.04</v>
      </c>
      <c r="O652" s="39">
        <v>0.11</v>
      </c>
      <c r="S652" s="39">
        <v>99.5</v>
      </c>
      <c r="T652" s="39">
        <v>93.3</v>
      </c>
      <c r="AC652">
        <v>6</v>
      </c>
      <c r="AD652">
        <v>13</v>
      </c>
      <c r="AE652">
        <v>940</v>
      </c>
      <c r="AF652">
        <v>120</v>
      </c>
      <c r="AG652">
        <v>2780</v>
      </c>
      <c r="AO652">
        <v>0.33</v>
      </c>
      <c r="AP652">
        <v>8.3000000000000007</v>
      </c>
      <c r="AQ652">
        <v>0.01</v>
      </c>
      <c r="AR652">
        <v>0.04</v>
      </c>
      <c r="AS652">
        <v>7.0000000000000007E-2</v>
      </c>
      <c r="BF652">
        <v>12</v>
      </c>
      <c r="BG652">
        <v>7.0000000000000007E-2</v>
      </c>
      <c r="BH652">
        <v>7.0000000000000007E-2</v>
      </c>
      <c r="BI652">
        <v>0.01</v>
      </c>
      <c r="BJ652">
        <v>0.02</v>
      </c>
      <c r="BK652">
        <v>3.0000000000000001E-3</v>
      </c>
      <c r="BL652">
        <v>4.0000000000000001E-3</v>
      </c>
      <c r="BM652">
        <v>3.0000000000000001E-3</v>
      </c>
      <c r="BO652">
        <v>1E-3</v>
      </c>
      <c r="BQ652">
        <v>1E-3</v>
      </c>
      <c r="BR652">
        <v>3.0000000000000001E-3</v>
      </c>
      <c r="BS652">
        <v>1E-3</v>
      </c>
      <c r="CD652">
        <v>0.03</v>
      </c>
      <c r="CF652">
        <v>0.01</v>
      </c>
      <c r="CG652">
        <v>0.02</v>
      </c>
    </row>
    <row r="653" spans="1:85">
      <c r="B653" s="38" t="s">
        <v>2724</v>
      </c>
      <c r="C653" s="38" t="s">
        <v>2730</v>
      </c>
      <c r="D653" s="39">
        <v>43.6</v>
      </c>
      <c r="F653" s="39">
        <v>0.54</v>
      </c>
      <c r="G653" s="39">
        <v>0.42</v>
      </c>
      <c r="J653" s="39">
        <v>6</v>
      </c>
      <c r="L653" s="39">
        <v>47.2</v>
      </c>
      <c r="M653" s="39">
        <v>0.33</v>
      </c>
      <c r="N653" s="39">
        <v>7.0000000000000007E-2</v>
      </c>
      <c r="O653" s="39">
        <v>0.22</v>
      </c>
      <c r="S653" s="39">
        <v>100</v>
      </c>
      <c r="T653" s="39">
        <v>93.4</v>
      </c>
      <c r="AC653">
        <v>7.1</v>
      </c>
      <c r="AD653">
        <v>17</v>
      </c>
      <c r="AE653">
        <v>1300</v>
      </c>
      <c r="AF653">
        <v>96</v>
      </c>
      <c r="AG653">
        <v>2340</v>
      </c>
      <c r="AO653">
        <v>0.41</v>
      </c>
      <c r="AP653">
        <v>7.1</v>
      </c>
      <c r="AQ653">
        <v>0.02</v>
      </c>
      <c r="AR653">
        <v>7.0000000000000007E-2</v>
      </c>
      <c r="AS653">
        <v>0.08</v>
      </c>
      <c r="BF653">
        <v>4.2</v>
      </c>
      <c r="BG653">
        <v>0.1</v>
      </c>
      <c r="BH653">
        <v>0.21</v>
      </c>
      <c r="BI653">
        <v>0.02</v>
      </c>
      <c r="BJ653">
        <v>0.06</v>
      </c>
      <c r="BK653">
        <v>0.01</v>
      </c>
      <c r="BL653">
        <v>3.0000000000000001E-3</v>
      </c>
      <c r="BM653">
        <v>0.01</v>
      </c>
      <c r="BN653">
        <v>1E-3</v>
      </c>
      <c r="BO653">
        <v>3.0000000000000001E-3</v>
      </c>
      <c r="BQ653">
        <v>1E-3</v>
      </c>
      <c r="BR653">
        <v>3.0000000000000001E-3</v>
      </c>
      <c r="BS653">
        <v>1E-3</v>
      </c>
      <c r="CD653">
        <v>0.03</v>
      </c>
      <c r="CF653">
        <v>0.01</v>
      </c>
      <c r="CG653">
        <v>0.01</v>
      </c>
    </row>
    <row r="654" spans="1:85">
      <c r="B654" s="38" t="s">
        <v>2724</v>
      </c>
      <c r="C654" s="38" t="s">
        <v>2731</v>
      </c>
      <c r="D654" s="39">
        <v>41.1</v>
      </c>
      <c r="G654" s="39">
        <v>0.14000000000000001</v>
      </c>
      <c r="J654" s="39">
        <v>6.57</v>
      </c>
      <c r="L654" s="39">
        <v>51.5</v>
      </c>
      <c r="M654" s="39">
        <v>0.37</v>
      </c>
      <c r="N654" s="39">
        <v>0.01</v>
      </c>
      <c r="O654" s="39">
        <v>7.0000000000000007E-2</v>
      </c>
      <c r="S654" s="39">
        <v>100.8</v>
      </c>
      <c r="T654" s="39">
        <v>93.3</v>
      </c>
      <c r="AC654">
        <v>5.4</v>
      </c>
      <c r="AD654">
        <v>2.6</v>
      </c>
      <c r="AE654">
        <v>200</v>
      </c>
      <c r="AF654">
        <v>130</v>
      </c>
      <c r="AG654">
        <v>2880</v>
      </c>
      <c r="AO654">
        <v>0.04</v>
      </c>
      <c r="AP654">
        <v>5.9</v>
      </c>
      <c r="AQ654">
        <v>0.01</v>
      </c>
      <c r="AR654">
        <v>0.04</v>
      </c>
      <c r="AS654">
        <v>0.09</v>
      </c>
      <c r="BF654">
        <v>1.1000000000000001</v>
      </c>
      <c r="BG654">
        <v>0.03</v>
      </c>
      <c r="BH654">
        <v>0.06</v>
      </c>
      <c r="BI654">
        <v>5.0000000000000001E-3</v>
      </c>
      <c r="BJ654">
        <v>0.02</v>
      </c>
      <c r="BK654">
        <v>3.0000000000000001E-3</v>
      </c>
      <c r="BL654">
        <v>1E-3</v>
      </c>
      <c r="BM654">
        <v>2E-3</v>
      </c>
      <c r="BO654">
        <v>1E-3</v>
      </c>
      <c r="BQ654">
        <v>1E-3</v>
      </c>
      <c r="BR654">
        <v>3.0000000000000001E-3</v>
      </c>
      <c r="BS654">
        <v>1E-3</v>
      </c>
      <c r="CD654">
        <v>0.01</v>
      </c>
      <c r="CF654">
        <v>0.01</v>
      </c>
      <c r="CG654">
        <v>0.01</v>
      </c>
    </row>
    <row r="655" spans="1:85">
      <c r="B655" s="38" t="s">
        <v>2724</v>
      </c>
      <c r="C655" s="38" t="s">
        <v>2732</v>
      </c>
      <c r="D655" s="39">
        <v>44.2</v>
      </c>
      <c r="E655" s="39">
        <v>0.01</v>
      </c>
      <c r="F655" s="39">
        <v>0.23</v>
      </c>
      <c r="G655" s="39">
        <v>0.28000000000000003</v>
      </c>
      <c r="J655" s="39">
        <v>6.13</v>
      </c>
      <c r="L655" s="39">
        <v>47.6</v>
      </c>
      <c r="M655" s="39">
        <v>0.33</v>
      </c>
      <c r="N655" s="39">
        <v>0.11</v>
      </c>
      <c r="O655" s="39">
        <v>0.17</v>
      </c>
      <c r="S655" s="39">
        <v>100.5</v>
      </c>
      <c r="T655" s="39">
        <v>93.3</v>
      </c>
      <c r="AC655">
        <v>6.8</v>
      </c>
      <c r="AD655">
        <v>17</v>
      </c>
      <c r="AE655">
        <v>1140</v>
      </c>
      <c r="AF655">
        <v>120</v>
      </c>
      <c r="AG655">
        <v>2610</v>
      </c>
      <c r="AO655">
        <v>0.08</v>
      </c>
      <c r="AP655">
        <v>14</v>
      </c>
      <c r="AQ655">
        <v>0.02</v>
      </c>
      <c r="AR655">
        <v>0.11</v>
      </c>
      <c r="AS655">
        <v>7.0000000000000007E-2</v>
      </c>
      <c r="BF655">
        <v>2.6</v>
      </c>
      <c r="BG655">
        <v>0.09</v>
      </c>
      <c r="BH655">
        <v>0.2</v>
      </c>
      <c r="BI655">
        <v>0.02</v>
      </c>
      <c r="BJ655">
        <v>7.0000000000000007E-2</v>
      </c>
      <c r="BK655">
        <v>0.01</v>
      </c>
      <c r="BL655">
        <v>4.0000000000000001E-3</v>
      </c>
      <c r="BM655">
        <v>0.01</v>
      </c>
      <c r="BN655">
        <v>1E-3</v>
      </c>
      <c r="BO655">
        <v>4.0000000000000001E-3</v>
      </c>
      <c r="BQ655">
        <v>2E-3</v>
      </c>
      <c r="BR655">
        <v>3.0000000000000001E-3</v>
      </c>
      <c r="BS655">
        <v>1E-3</v>
      </c>
      <c r="CD655">
        <v>0.01</v>
      </c>
      <c r="CF655">
        <v>0.01</v>
      </c>
    </row>
    <row r="656" spans="1:85">
      <c r="B656" s="38" t="s">
        <v>2724</v>
      </c>
      <c r="C656" s="38" t="s">
        <v>2733</v>
      </c>
      <c r="D656" s="39">
        <v>42.3</v>
      </c>
      <c r="E656" s="39">
        <v>0.04</v>
      </c>
      <c r="F656" s="39">
        <v>2.92</v>
      </c>
      <c r="G656" s="39">
        <v>0.36</v>
      </c>
      <c r="J656" s="39">
        <v>7.27</v>
      </c>
      <c r="L656" s="39">
        <v>39</v>
      </c>
      <c r="M656" s="39">
        <v>0.28000000000000003</v>
      </c>
      <c r="N656" s="39">
        <v>2.4900000000000002</v>
      </c>
      <c r="O656" s="39">
        <v>0.33</v>
      </c>
      <c r="S656" s="39">
        <v>99.6</v>
      </c>
      <c r="T656" s="39">
        <v>90.6</v>
      </c>
      <c r="AC656">
        <v>15</v>
      </c>
      <c r="AD656">
        <v>66</v>
      </c>
      <c r="AE656">
        <v>2300</v>
      </c>
      <c r="AF656">
        <v>100</v>
      </c>
      <c r="AG656">
        <v>1900</v>
      </c>
      <c r="AO656">
        <v>0.15</v>
      </c>
      <c r="AP656">
        <v>35</v>
      </c>
      <c r="AQ656">
        <v>2.7</v>
      </c>
      <c r="AR656">
        <v>2.5</v>
      </c>
      <c r="AS656">
        <v>0.24</v>
      </c>
      <c r="BF656">
        <v>15</v>
      </c>
      <c r="BG656">
        <v>0.19</v>
      </c>
      <c r="BH656">
        <v>1.1000000000000001</v>
      </c>
      <c r="BI656">
        <v>0.24</v>
      </c>
      <c r="BJ656">
        <v>1.5</v>
      </c>
      <c r="BK656">
        <v>0.47</v>
      </c>
      <c r="BL656">
        <v>0.14000000000000001</v>
      </c>
      <c r="BM656">
        <v>0.45</v>
      </c>
      <c r="BN656">
        <v>7.0000000000000007E-2</v>
      </c>
      <c r="BO656">
        <v>0.43</v>
      </c>
      <c r="BQ656">
        <v>0.28999999999999998</v>
      </c>
      <c r="BR656">
        <v>0.28999999999999998</v>
      </c>
      <c r="BS656">
        <v>0.05</v>
      </c>
      <c r="BT656">
        <v>0.05</v>
      </c>
      <c r="BU656">
        <v>0.03</v>
      </c>
      <c r="CD656">
        <v>0.03</v>
      </c>
      <c r="CF656">
        <v>0.01</v>
      </c>
      <c r="CG656">
        <v>0.01</v>
      </c>
    </row>
    <row r="657" spans="1:85">
      <c r="B657" s="38" t="s">
        <v>2724</v>
      </c>
      <c r="C657" s="38" t="s">
        <v>2734</v>
      </c>
      <c r="D657" s="39">
        <v>41.2</v>
      </c>
      <c r="E657" s="39">
        <v>0.02</v>
      </c>
      <c r="F657" s="39">
        <v>1.78</v>
      </c>
      <c r="G657" s="39">
        <v>0.45</v>
      </c>
      <c r="J657" s="39">
        <v>6.88</v>
      </c>
      <c r="L657" s="39">
        <v>42.5</v>
      </c>
      <c r="M657" s="39">
        <v>0.3</v>
      </c>
      <c r="N657" s="39">
        <v>1.56</v>
      </c>
      <c r="O657" s="39">
        <v>0.25</v>
      </c>
      <c r="S657" s="39">
        <v>100.4</v>
      </c>
      <c r="T657" s="39">
        <v>91.7</v>
      </c>
      <c r="AC657">
        <v>15</v>
      </c>
      <c r="AD657">
        <v>50</v>
      </c>
      <c r="AE657">
        <v>2350</v>
      </c>
      <c r="AF657">
        <v>110</v>
      </c>
      <c r="AG657">
        <v>2240</v>
      </c>
      <c r="AO657">
        <v>0.14000000000000001</v>
      </c>
      <c r="AP657">
        <v>29</v>
      </c>
      <c r="AQ657">
        <v>1.4</v>
      </c>
      <c r="AR657">
        <v>1.2</v>
      </c>
      <c r="AS657">
        <v>0.26</v>
      </c>
      <c r="BF657">
        <v>13</v>
      </c>
      <c r="BG657">
        <v>0.13</v>
      </c>
      <c r="BH657">
        <v>0.54</v>
      </c>
      <c r="BI657">
        <v>0.13</v>
      </c>
      <c r="BJ657">
        <v>0.88</v>
      </c>
      <c r="BK657">
        <v>0.28000000000000003</v>
      </c>
      <c r="BL657">
        <v>0.08</v>
      </c>
      <c r="BM657">
        <v>0.21</v>
      </c>
      <c r="BN657">
        <v>0.03</v>
      </c>
      <c r="BO657">
        <v>0.19</v>
      </c>
      <c r="BQ657">
        <v>0.14000000000000001</v>
      </c>
      <c r="BR657">
        <v>0.17</v>
      </c>
      <c r="BS657">
        <v>0.03</v>
      </c>
      <c r="BT657">
        <v>0.02</v>
      </c>
      <c r="BU657">
        <v>0.02</v>
      </c>
      <c r="CD657">
        <v>0.01</v>
      </c>
      <c r="CF657">
        <v>0.01</v>
      </c>
    </row>
    <row r="658" spans="1:85">
      <c r="B658" s="38" t="s">
        <v>2724</v>
      </c>
      <c r="C658" s="38" t="s">
        <v>2735</v>
      </c>
      <c r="D658" s="39">
        <v>42.2</v>
      </c>
      <c r="E658" s="39">
        <v>0.04</v>
      </c>
      <c r="F658" s="39">
        <v>2.38</v>
      </c>
      <c r="G658" s="39">
        <v>0.36</v>
      </c>
      <c r="J658" s="39">
        <v>6.93</v>
      </c>
      <c r="L658" s="39">
        <v>41</v>
      </c>
      <c r="M658" s="39">
        <v>0.3</v>
      </c>
      <c r="N658" s="39">
        <v>1.48</v>
      </c>
      <c r="O658" s="39">
        <v>0.26</v>
      </c>
      <c r="S658" s="39">
        <v>100.1</v>
      </c>
      <c r="T658" s="39">
        <v>91.4</v>
      </c>
      <c r="AC658">
        <v>14</v>
      </c>
      <c r="AD658">
        <v>40</v>
      </c>
      <c r="AE658">
        <v>2050</v>
      </c>
      <c r="AF658">
        <v>90</v>
      </c>
      <c r="AG658">
        <v>1890</v>
      </c>
      <c r="AO658">
        <v>0.06</v>
      </c>
      <c r="AP658">
        <v>19</v>
      </c>
      <c r="AQ658">
        <v>1.4</v>
      </c>
      <c r="AR658">
        <v>1.3</v>
      </c>
      <c r="AS658">
        <v>0.2</v>
      </c>
      <c r="BF658">
        <v>4.7</v>
      </c>
      <c r="BG658">
        <v>0.12</v>
      </c>
      <c r="BH658">
        <v>0.49</v>
      </c>
      <c r="BI658">
        <v>0.11</v>
      </c>
      <c r="BJ658">
        <v>0.72</v>
      </c>
      <c r="BK658">
        <v>0.23</v>
      </c>
      <c r="BL658">
        <v>0.06</v>
      </c>
      <c r="BM658">
        <v>0.18</v>
      </c>
      <c r="BN658">
        <v>0.03</v>
      </c>
      <c r="BO658">
        <v>0.19</v>
      </c>
      <c r="BQ658">
        <v>0.15</v>
      </c>
      <c r="BR658">
        <v>0.19</v>
      </c>
      <c r="BS658">
        <v>0.03</v>
      </c>
      <c r="BT658">
        <v>0.03</v>
      </c>
      <c r="BU658">
        <v>0.02</v>
      </c>
      <c r="CD658">
        <v>0.02</v>
      </c>
      <c r="CF658">
        <v>0.01</v>
      </c>
    </row>
    <row r="659" spans="1:85">
      <c r="B659" s="38" t="s">
        <v>2724</v>
      </c>
      <c r="C659" s="38" t="s">
        <v>2736</v>
      </c>
      <c r="D659" s="39">
        <v>40.799999999999997</v>
      </c>
      <c r="E659" s="39">
        <v>0.01</v>
      </c>
      <c r="F659" s="39">
        <v>0.12</v>
      </c>
      <c r="G659" s="39">
        <v>0.45</v>
      </c>
      <c r="J659" s="39">
        <v>6.68</v>
      </c>
      <c r="L659" s="39">
        <v>48.6</v>
      </c>
      <c r="M659" s="39">
        <v>0.35</v>
      </c>
      <c r="N659" s="39">
        <v>0.06</v>
      </c>
      <c r="O659" s="39">
        <v>0.12</v>
      </c>
      <c r="S659" s="39">
        <v>99.9</v>
      </c>
      <c r="T659" s="39">
        <v>92.9</v>
      </c>
      <c r="AC659">
        <v>4</v>
      </c>
      <c r="AD659">
        <v>7.9</v>
      </c>
      <c r="AE659">
        <v>350</v>
      </c>
      <c r="AF659">
        <v>110</v>
      </c>
      <c r="AG659">
        <v>2450</v>
      </c>
      <c r="AO659">
        <v>0.08</v>
      </c>
      <c r="AP659">
        <v>12</v>
      </c>
      <c r="AQ659">
        <v>0.13</v>
      </c>
      <c r="AR659">
        <v>0.2</v>
      </c>
      <c r="AS659">
        <v>0.13</v>
      </c>
      <c r="BF659">
        <v>2.2000000000000002</v>
      </c>
      <c r="BG659">
        <v>1.1000000000000001</v>
      </c>
      <c r="BH659">
        <v>0.19</v>
      </c>
      <c r="BI659">
        <v>0.16</v>
      </c>
      <c r="BJ659">
        <v>0.61</v>
      </c>
      <c r="BK659">
        <v>7.0000000000000007E-2</v>
      </c>
      <c r="BL659">
        <v>0.01</v>
      </c>
      <c r="BM659">
        <v>0.06</v>
      </c>
      <c r="BN659">
        <v>0.01</v>
      </c>
      <c r="BO659">
        <v>0.02</v>
      </c>
      <c r="BQ659">
        <v>0.01</v>
      </c>
      <c r="BR659">
        <v>0.01</v>
      </c>
      <c r="BS659">
        <v>2E-3</v>
      </c>
      <c r="BT659">
        <v>0.01</v>
      </c>
      <c r="BU659">
        <v>0.01</v>
      </c>
      <c r="CD659">
        <v>0.04</v>
      </c>
      <c r="CF659">
        <v>0.02</v>
      </c>
      <c r="CG659">
        <v>0.04</v>
      </c>
    </row>
    <row r="660" spans="1:85">
      <c r="B660" s="38" t="s">
        <v>2724</v>
      </c>
      <c r="C660" s="38" t="s">
        <v>2737</v>
      </c>
      <c r="D660" s="39">
        <v>44.3</v>
      </c>
      <c r="E660" s="39">
        <v>0.01</v>
      </c>
      <c r="F660" s="39">
        <v>2.3199999999999998</v>
      </c>
      <c r="G660" s="39">
        <v>0.42</v>
      </c>
      <c r="J660" s="39">
        <v>7.09</v>
      </c>
      <c r="L660" s="39">
        <v>39.700000000000003</v>
      </c>
      <c r="M660" s="39">
        <v>0.28000000000000003</v>
      </c>
      <c r="N660" s="39">
        <v>2.1</v>
      </c>
      <c r="O660" s="39">
        <v>0.33</v>
      </c>
      <c r="S660" s="39">
        <v>99.6</v>
      </c>
      <c r="T660" s="39">
        <v>90.9</v>
      </c>
      <c r="AC660">
        <v>14</v>
      </c>
      <c r="AD660">
        <v>48</v>
      </c>
      <c r="AE660">
        <v>2180</v>
      </c>
      <c r="AF660">
        <v>98</v>
      </c>
      <c r="AG660">
        <v>1900</v>
      </c>
      <c r="AO660">
        <v>0.08</v>
      </c>
      <c r="AP660">
        <v>17</v>
      </c>
      <c r="AQ660">
        <v>1.7</v>
      </c>
      <c r="AR660">
        <v>0.43</v>
      </c>
      <c r="AS660">
        <v>0.55000000000000004</v>
      </c>
      <c r="BF660">
        <v>12</v>
      </c>
      <c r="BG660">
        <v>1.9</v>
      </c>
      <c r="BH660">
        <v>2.4</v>
      </c>
      <c r="BI660">
        <v>0.22</v>
      </c>
      <c r="BJ660">
        <v>0.74</v>
      </c>
      <c r="BK660">
        <v>0.08</v>
      </c>
      <c r="BL660">
        <v>0.03</v>
      </c>
      <c r="BM660">
        <v>0.1</v>
      </c>
      <c r="BN660">
        <v>0.02</v>
      </c>
      <c r="BO660">
        <v>0.19</v>
      </c>
      <c r="BQ660">
        <v>0.19</v>
      </c>
      <c r="BR660">
        <v>0.22</v>
      </c>
      <c r="BS660">
        <v>0.04</v>
      </c>
      <c r="BT660">
        <v>0.02</v>
      </c>
      <c r="BU660">
        <v>0.01</v>
      </c>
      <c r="CD660">
        <v>0.01</v>
      </c>
      <c r="CF660">
        <v>0.06</v>
      </c>
      <c r="CG660">
        <v>0.02</v>
      </c>
    </row>
    <row r="661" spans="1:85">
      <c r="B661" s="38" t="s">
        <v>2724</v>
      </c>
      <c r="C661" s="38" t="s">
        <v>2738</v>
      </c>
      <c r="D661" s="39">
        <v>46.6</v>
      </c>
      <c r="E661" s="39">
        <v>0.01</v>
      </c>
      <c r="G661" s="39">
        <v>0.5</v>
      </c>
      <c r="J661" s="39">
        <v>6.2</v>
      </c>
      <c r="L661" s="39">
        <v>45.1</v>
      </c>
      <c r="M661" s="39">
        <v>0.27</v>
      </c>
      <c r="N661" s="39">
        <v>0.47</v>
      </c>
      <c r="O661" s="39">
        <v>0.16</v>
      </c>
      <c r="S661" s="39">
        <v>100.3</v>
      </c>
      <c r="T661" s="39">
        <v>92.9</v>
      </c>
      <c r="AC661">
        <v>6</v>
      </c>
      <c r="AD661">
        <v>7.2</v>
      </c>
      <c r="AE661">
        <v>570</v>
      </c>
      <c r="AF661">
        <v>92</v>
      </c>
      <c r="AG661">
        <v>1810</v>
      </c>
      <c r="AO661">
        <v>0.08</v>
      </c>
      <c r="AP661">
        <v>27</v>
      </c>
      <c r="AQ661">
        <v>0.05</v>
      </c>
      <c r="AR661">
        <v>0.15</v>
      </c>
      <c r="AS661">
        <v>0.18</v>
      </c>
      <c r="BF661">
        <v>0.81</v>
      </c>
      <c r="BG661">
        <v>0.36</v>
      </c>
      <c r="BH661">
        <v>1.1000000000000001</v>
      </c>
      <c r="BI661">
        <v>0.1</v>
      </c>
      <c r="BJ661">
        <v>0.27</v>
      </c>
      <c r="BK661">
        <v>0.02</v>
      </c>
      <c r="BL661">
        <v>0.01</v>
      </c>
      <c r="BM661">
        <v>0.02</v>
      </c>
      <c r="BN661">
        <v>3.0000000000000001E-3</v>
      </c>
      <c r="BO661">
        <v>0.01</v>
      </c>
      <c r="BQ661">
        <v>4.0000000000000001E-3</v>
      </c>
      <c r="BR661">
        <v>0.01</v>
      </c>
      <c r="BS661">
        <v>1E-3</v>
      </c>
      <c r="BU661">
        <v>0.01</v>
      </c>
      <c r="CD661">
        <v>0.01</v>
      </c>
      <c r="CF661">
        <v>0.01</v>
      </c>
      <c r="CG661">
        <v>0.02</v>
      </c>
    </row>
    <row r="662" spans="1:85">
      <c r="B662" s="38" t="s">
        <v>2724</v>
      </c>
      <c r="C662" s="38" t="s">
        <v>2739</v>
      </c>
      <c r="D662" s="39">
        <v>42.4</v>
      </c>
      <c r="E662" s="39">
        <v>0.01</v>
      </c>
      <c r="G662" s="39">
        <v>0.35</v>
      </c>
      <c r="J662" s="39">
        <v>6.16</v>
      </c>
      <c r="L662" s="39">
        <v>50.7</v>
      </c>
      <c r="M662" s="39">
        <v>0.36</v>
      </c>
      <c r="N662" s="39">
        <v>0.04</v>
      </c>
      <c r="O662" s="39">
        <v>0.11</v>
      </c>
      <c r="S662" s="39">
        <v>101.1</v>
      </c>
      <c r="T662" s="39">
        <v>93.6</v>
      </c>
      <c r="AC662">
        <v>6</v>
      </c>
      <c r="AD662">
        <v>1.5</v>
      </c>
      <c r="AE662">
        <v>66</v>
      </c>
      <c r="AF662">
        <v>120</v>
      </c>
      <c r="AG662">
        <v>2780</v>
      </c>
      <c r="AO662">
        <v>0.03</v>
      </c>
      <c r="AP662">
        <v>8.6</v>
      </c>
      <c r="AQ662">
        <v>0.03</v>
      </c>
      <c r="AR662">
        <v>7.0000000000000007E-2</v>
      </c>
      <c r="AS662">
        <v>0.28999999999999998</v>
      </c>
      <c r="BF662">
        <v>1.1000000000000001</v>
      </c>
      <c r="BG662">
        <v>0.21</v>
      </c>
      <c r="BH662">
        <v>0.31</v>
      </c>
      <c r="BI662">
        <v>2.1999999999999999E-2</v>
      </c>
      <c r="BJ662">
        <v>0.06</v>
      </c>
      <c r="BK662">
        <v>0.01</v>
      </c>
      <c r="BL662">
        <v>2E-3</v>
      </c>
      <c r="BM662">
        <v>0.01</v>
      </c>
      <c r="BN662">
        <v>1E-3</v>
      </c>
      <c r="BO662">
        <v>3.0000000000000001E-3</v>
      </c>
      <c r="BQ662">
        <v>3.0000000000000001E-3</v>
      </c>
      <c r="BR662">
        <v>0.01</v>
      </c>
      <c r="BS662">
        <v>1E-3</v>
      </c>
      <c r="BU662">
        <v>0.01</v>
      </c>
      <c r="CD662">
        <v>0.01</v>
      </c>
      <c r="CF662">
        <v>0.12</v>
      </c>
      <c r="CG662">
        <v>0.03</v>
      </c>
    </row>
    <row r="663" spans="1:85">
      <c r="B663" s="38" t="s">
        <v>2724</v>
      </c>
      <c r="C663" s="38" t="s">
        <v>2740</v>
      </c>
      <c r="D663" s="39">
        <v>42</v>
      </c>
      <c r="E663" s="39">
        <v>0.01</v>
      </c>
      <c r="G663" s="39">
        <v>0.27</v>
      </c>
      <c r="J663" s="39">
        <v>6.51</v>
      </c>
      <c r="L663" s="39">
        <v>50</v>
      </c>
      <c r="M663" s="39">
        <v>0.36</v>
      </c>
      <c r="N663" s="39">
        <v>0.05</v>
      </c>
      <c r="O663" s="39">
        <v>0.32</v>
      </c>
      <c r="S663" s="39">
        <v>100.6</v>
      </c>
      <c r="T663" s="39">
        <v>93.2</v>
      </c>
      <c r="AC663">
        <v>5</v>
      </c>
      <c r="AD663">
        <v>3.1</v>
      </c>
      <c r="AE663">
        <v>240</v>
      </c>
      <c r="AF663">
        <v>110</v>
      </c>
      <c r="AG663">
        <v>2380</v>
      </c>
      <c r="AO663">
        <v>0.02</v>
      </c>
      <c r="AP663">
        <v>6.8</v>
      </c>
      <c r="AQ663">
        <v>0.03</v>
      </c>
      <c r="AR663">
        <v>0.06</v>
      </c>
      <c r="AS663">
        <v>0.22</v>
      </c>
      <c r="BF663">
        <v>0.28000000000000003</v>
      </c>
      <c r="BG663">
        <v>0.09</v>
      </c>
      <c r="BH663">
        <v>0.15</v>
      </c>
      <c r="BI663">
        <v>0.02</v>
      </c>
      <c r="BJ663">
        <v>0.05</v>
      </c>
      <c r="BK663">
        <v>0.01</v>
      </c>
      <c r="BL663">
        <v>2E-3</v>
      </c>
      <c r="BM663">
        <v>0.01</v>
      </c>
      <c r="BN663">
        <v>1E-3</v>
      </c>
      <c r="BO663">
        <v>4.0000000000000001E-3</v>
      </c>
      <c r="BQ663">
        <v>3.0000000000000001E-3</v>
      </c>
      <c r="BR663">
        <v>0.01</v>
      </c>
      <c r="BS663">
        <v>1E-3</v>
      </c>
      <c r="BU663">
        <v>0.01</v>
      </c>
      <c r="CF663">
        <v>0.01</v>
      </c>
    </row>
    <row r="664" spans="1:85">
      <c r="B664" s="38" t="s">
        <v>2724</v>
      </c>
      <c r="C664" s="38" t="s">
        <v>2741</v>
      </c>
      <c r="D664" s="39">
        <v>44.6</v>
      </c>
      <c r="E664" s="39">
        <v>7.0000000000000007E-2</v>
      </c>
      <c r="F664" s="39">
        <v>3.28</v>
      </c>
      <c r="G664" s="39">
        <v>0.49</v>
      </c>
      <c r="J664" s="39">
        <v>7.49</v>
      </c>
      <c r="L664" s="39">
        <v>41.9</v>
      </c>
      <c r="M664" s="39">
        <v>0.28999999999999998</v>
      </c>
      <c r="N664" s="39">
        <v>2.09</v>
      </c>
      <c r="O664" s="39">
        <v>0.25</v>
      </c>
      <c r="S664" s="39">
        <v>102</v>
      </c>
      <c r="T664" s="39">
        <v>90.9</v>
      </c>
      <c r="AC664">
        <v>16</v>
      </c>
      <c r="AD664">
        <v>81</v>
      </c>
      <c r="AE664">
        <v>1770</v>
      </c>
      <c r="AF664">
        <v>94</v>
      </c>
      <c r="AG664">
        <v>2200</v>
      </c>
      <c r="AO664">
        <v>0.11</v>
      </c>
      <c r="AP664">
        <v>18</v>
      </c>
      <c r="AQ664">
        <v>3.4</v>
      </c>
      <c r="AR664">
        <v>3.2</v>
      </c>
      <c r="AS664">
        <v>1.2</v>
      </c>
      <c r="BF664">
        <v>22</v>
      </c>
      <c r="BG664">
        <v>1.5</v>
      </c>
      <c r="BH664">
        <v>3.3</v>
      </c>
      <c r="BI664">
        <v>0.39</v>
      </c>
      <c r="BJ664">
        <v>1.3</v>
      </c>
      <c r="BK664">
        <v>0.19</v>
      </c>
      <c r="BL664">
        <v>0.08</v>
      </c>
      <c r="BM664">
        <v>0.34</v>
      </c>
      <c r="BN664">
        <v>7.0000000000000007E-2</v>
      </c>
      <c r="BO664">
        <v>0.48</v>
      </c>
      <c r="BQ664">
        <v>0.36</v>
      </c>
      <c r="BR664">
        <v>0.37</v>
      </c>
      <c r="BS664">
        <v>0.06</v>
      </c>
      <c r="BT664">
        <v>0.1</v>
      </c>
      <c r="BU664">
        <v>0.05</v>
      </c>
      <c r="CD664">
        <v>0.02</v>
      </c>
      <c r="CF664">
        <v>0.09</v>
      </c>
      <c r="CG664">
        <v>0.01</v>
      </c>
    </row>
    <row r="665" spans="1:85">
      <c r="B665" s="38" t="s">
        <v>2724</v>
      </c>
      <c r="C665" s="38" t="s">
        <v>2742</v>
      </c>
      <c r="D665" s="39">
        <v>41.8</v>
      </c>
      <c r="F665" s="39">
        <v>0.38</v>
      </c>
      <c r="J665" s="39">
        <v>7.15</v>
      </c>
      <c r="L665" s="39">
        <v>49.2</v>
      </c>
      <c r="N665" s="39">
        <v>0.08</v>
      </c>
      <c r="O665" s="39">
        <v>0.08</v>
      </c>
      <c r="S665" s="39">
        <v>99.7</v>
      </c>
      <c r="T665" s="39">
        <v>92.5</v>
      </c>
      <c r="AC665">
        <v>5.2</v>
      </c>
      <c r="AD665">
        <v>27</v>
      </c>
      <c r="AE665">
        <v>790</v>
      </c>
      <c r="AF665">
        <v>120</v>
      </c>
      <c r="AG665">
        <v>2810</v>
      </c>
      <c r="AO665">
        <v>0.43</v>
      </c>
      <c r="AP665">
        <v>14</v>
      </c>
      <c r="AQ665">
        <v>0.1</v>
      </c>
      <c r="AR665">
        <v>0.3</v>
      </c>
      <c r="AS665">
        <v>0.16</v>
      </c>
      <c r="BF665">
        <v>18</v>
      </c>
      <c r="BG665">
        <v>0.42</v>
      </c>
      <c r="BH665">
        <v>0.65</v>
      </c>
      <c r="BI665">
        <v>7.0000000000000007E-2</v>
      </c>
      <c r="BJ665">
        <v>0.22</v>
      </c>
      <c r="BK665">
        <v>0.04</v>
      </c>
      <c r="BL665">
        <v>0.01</v>
      </c>
      <c r="BM665">
        <v>0.03</v>
      </c>
      <c r="BN665">
        <v>4.0000000000000001E-3</v>
      </c>
      <c r="BO665">
        <v>0.02</v>
      </c>
      <c r="BQ665">
        <v>0.01</v>
      </c>
      <c r="BR665">
        <v>0.01</v>
      </c>
      <c r="BS665">
        <v>2E-3</v>
      </c>
      <c r="BT665">
        <v>8.0000000000000002E-3</v>
      </c>
      <c r="BU665">
        <v>0.01</v>
      </c>
      <c r="CD665">
        <v>0.06</v>
      </c>
      <c r="CF665">
        <v>0.11</v>
      </c>
      <c r="CG665">
        <v>0.05</v>
      </c>
    </row>
    <row r="666" spans="1:85">
      <c r="B666" s="38" t="s">
        <v>2724</v>
      </c>
      <c r="C666" s="38" t="s">
        <v>2743</v>
      </c>
      <c r="D666" s="39">
        <v>42</v>
      </c>
      <c r="F666" s="39">
        <v>0.09</v>
      </c>
      <c r="J666" s="39">
        <v>7.38</v>
      </c>
      <c r="L666" s="39">
        <v>51</v>
      </c>
      <c r="N666" s="39">
        <v>0.03</v>
      </c>
      <c r="O666" s="39">
        <v>0.1</v>
      </c>
      <c r="S666" s="39">
        <v>100.6</v>
      </c>
      <c r="T666" s="39">
        <v>92.5</v>
      </c>
      <c r="AC666">
        <v>4.3</v>
      </c>
      <c r="AD666">
        <v>23</v>
      </c>
      <c r="AE666">
        <v>630</v>
      </c>
      <c r="AF666">
        <v>110</v>
      </c>
      <c r="AG666">
        <v>2850</v>
      </c>
      <c r="AO666">
        <v>0.14000000000000001</v>
      </c>
      <c r="AP666">
        <v>6.4</v>
      </c>
      <c r="AQ666">
        <v>0.01</v>
      </c>
      <c r="AR666">
        <v>7.0000000000000007E-2</v>
      </c>
      <c r="AS666">
        <v>0.08</v>
      </c>
      <c r="BF666">
        <v>4.0999999999999996</v>
      </c>
      <c r="BG666">
        <v>0.15</v>
      </c>
      <c r="BH666">
        <v>0.09</v>
      </c>
      <c r="BI666">
        <v>0.01</v>
      </c>
      <c r="BJ666">
        <v>0.04</v>
      </c>
      <c r="BK666">
        <v>8.0000000000000002E-3</v>
      </c>
      <c r="BL666">
        <v>3.0000000000000001E-3</v>
      </c>
      <c r="BM666">
        <v>4.0000000000000001E-3</v>
      </c>
      <c r="BN666">
        <v>1E-3</v>
      </c>
      <c r="BO666">
        <v>4.0000000000000001E-3</v>
      </c>
      <c r="BQ666">
        <v>2E-3</v>
      </c>
      <c r="BR666">
        <v>4.0000000000000001E-3</v>
      </c>
      <c r="BS666">
        <v>1E-3</v>
      </c>
      <c r="BT666">
        <v>2E-3</v>
      </c>
      <c r="BU666">
        <v>7.0000000000000001E-3</v>
      </c>
      <c r="CD666">
        <v>0.02</v>
      </c>
      <c r="CF666">
        <v>8.9999999999999993E-3</v>
      </c>
      <c r="CG666">
        <v>8.9999999999999993E-3</v>
      </c>
    </row>
    <row r="668" spans="1:85">
      <c r="A668" s="38" t="s">
        <v>449</v>
      </c>
      <c r="C668" s="38" t="s">
        <v>2744</v>
      </c>
      <c r="D668" s="39">
        <v>44.91</v>
      </c>
      <c r="E668" s="39">
        <v>0.14000000000000001</v>
      </c>
      <c r="F668" s="39">
        <v>3.45</v>
      </c>
      <c r="J668" s="39">
        <v>8.19</v>
      </c>
      <c r="L668" s="39">
        <v>39.79</v>
      </c>
      <c r="N668" s="39">
        <v>3.01</v>
      </c>
      <c r="O668" s="39">
        <v>0.3</v>
      </c>
      <c r="S668" s="39">
        <v>99.79</v>
      </c>
    </row>
    <row r="669" spans="1:85">
      <c r="B669" s="38" t="s">
        <v>2745</v>
      </c>
      <c r="C669" s="38" t="s">
        <v>2744</v>
      </c>
      <c r="D669" s="39">
        <v>43.91</v>
      </c>
      <c r="E669" s="39">
        <v>0.02</v>
      </c>
      <c r="F669" s="39">
        <v>0.72</v>
      </c>
      <c r="J669" s="39">
        <v>8.27</v>
      </c>
      <c r="L669" s="39">
        <v>46.35</v>
      </c>
      <c r="N669" s="39">
        <v>0.56000000000000005</v>
      </c>
      <c r="S669" s="39">
        <v>99.83</v>
      </c>
    </row>
    <row r="670" spans="1:85">
      <c r="B670" s="38" t="s">
        <v>2745</v>
      </c>
      <c r="C670" s="38" t="s">
        <v>2744</v>
      </c>
      <c r="D670" s="39">
        <v>42.99</v>
      </c>
      <c r="E670" s="39">
        <v>0.03</v>
      </c>
      <c r="F670" s="39">
        <v>1.28</v>
      </c>
      <c r="J670" s="39">
        <v>8.1300000000000008</v>
      </c>
      <c r="L670" s="39">
        <v>46.11</v>
      </c>
      <c r="N670" s="39">
        <v>0.82</v>
      </c>
      <c r="O670" s="39">
        <v>0.47</v>
      </c>
      <c r="S670" s="39">
        <v>99.83</v>
      </c>
    </row>
    <row r="671" spans="1:85">
      <c r="B671" s="38" t="s">
        <v>2745</v>
      </c>
      <c r="C671" s="38" t="s">
        <v>2744</v>
      </c>
      <c r="D671" s="39">
        <v>44.29</v>
      </c>
      <c r="E671" s="39">
        <v>0.04</v>
      </c>
      <c r="F671" s="39">
        <v>2.04</v>
      </c>
      <c r="J671" s="39">
        <v>7.86</v>
      </c>
      <c r="L671" s="39">
        <v>43.63</v>
      </c>
      <c r="N671" s="39">
        <v>1.88</v>
      </c>
      <c r="O671" s="39">
        <v>0.1</v>
      </c>
      <c r="S671" s="39">
        <v>99.84</v>
      </c>
    </row>
    <row r="672" spans="1:85">
      <c r="B672" s="38" t="s">
        <v>2745</v>
      </c>
      <c r="C672" s="38" t="s">
        <v>2744</v>
      </c>
      <c r="D672" s="39">
        <v>44.13</v>
      </c>
      <c r="E672" s="39">
        <v>0.11</v>
      </c>
      <c r="F672" s="39">
        <v>3.09</v>
      </c>
      <c r="J672" s="39">
        <v>8.2899999999999991</v>
      </c>
      <c r="L672" s="39">
        <v>41.11</v>
      </c>
      <c r="N672" s="39">
        <v>2.8</v>
      </c>
      <c r="O672" s="39">
        <v>0.31</v>
      </c>
      <c r="S672" s="39">
        <v>99.84</v>
      </c>
    </row>
    <row r="673" spans="1:74">
      <c r="B673" s="38" t="s">
        <v>2745</v>
      </c>
      <c r="C673" s="38" t="s">
        <v>2744</v>
      </c>
      <c r="D673" s="39">
        <v>43.91</v>
      </c>
      <c r="E673" s="39">
        <v>0.02</v>
      </c>
      <c r="F673" s="39">
        <v>1.61</v>
      </c>
      <c r="J673" s="39">
        <v>7.6</v>
      </c>
      <c r="L673" s="39">
        <v>44.68</v>
      </c>
      <c r="N673" s="39">
        <v>1.44</v>
      </c>
      <c r="O673" s="39">
        <v>0.57999999999999996</v>
      </c>
      <c r="S673" s="39">
        <v>99.84</v>
      </c>
    </row>
    <row r="674" spans="1:74">
      <c r="B674" s="38" t="s">
        <v>2745</v>
      </c>
      <c r="C674" s="38" t="s">
        <v>2744</v>
      </c>
      <c r="D674" s="39">
        <v>42.78</v>
      </c>
      <c r="E674" s="39">
        <v>0.05</v>
      </c>
      <c r="F674" s="39">
        <v>0.91</v>
      </c>
      <c r="J674" s="39">
        <v>8.1300000000000008</v>
      </c>
      <c r="L674" s="39">
        <v>46.99</v>
      </c>
      <c r="N674" s="39">
        <v>0.83</v>
      </c>
      <c r="O674" s="39">
        <v>0.15</v>
      </c>
      <c r="S674" s="39">
        <v>99.84</v>
      </c>
    </row>
    <row r="675" spans="1:74">
      <c r="B675" s="38" t="s">
        <v>2745</v>
      </c>
      <c r="C675" s="38" t="s">
        <v>2744</v>
      </c>
      <c r="D675" s="39">
        <v>44.89</v>
      </c>
      <c r="E675" s="39">
        <v>0.12</v>
      </c>
      <c r="F675" s="39">
        <v>2.89</v>
      </c>
      <c r="J675" s="39">
        <v>8.0500000000000007</v>
      </c>
      <c r="L675" s="39">
        <v>41.17</v>
      </c>
      <c r="N675" s="39">
        <v>2.4300000000000002</v>
      </c>
      <c r="O675" s="39">
        <v>0.31</v>
      </c>
      <c r="S675" s="39">
        <v>99.86</v>
      </c>
    </row>
    <row r="676" spans="1:74">
      <c r="B676" s="38" t="s">
        <v>2745</v>
      </c>
      <c r="C676" s="38" t="s">
        <v>2744</v>
      </c>
      <c r="D676" s="39">
        <v>44.73</v>
      </c>
      <c r="E676" s="39">
        <v>0.11</v>
      </c>
      <c r="F676" s="39">
        <v>3.13</v>
      </c>
      <c r="J676" s="39">
        <v>8.01</v>
      </c>
      <c r="L676" s="39">
        <v>40.729999999999997</v>
      </c>
      <c r="N676" s="39">
        <v>2.61</v>
      </c>
      <c r="O676" s="39">
        <v>0.51</v>
      </c>
      <c r="S676" s="39">
        <v>99.83</v>
      </c>
    </row>
    <row r="677" spans="1:74">
      <c r="B677" s="38" t="s">
        <v>2746</v>
      </c>
      <c r="C677" s="38" t="s">
        <v>2744</v>
      </c>
      <c r="D677" s="39">
        <v>44.98</v>
      </c>
      <c r="E677" s="39">
        <v>0.57999999999999996</v>
      </c>
      <c r="F677" s="39">
        <v>0.82</v>
      </c>
      <c r="J677" s="39">
        <v>9.93</v>
      </c>
      <c r="L677" s="39">
        <v>42.55</v>
      </c>
      <c r="N677" s="39">
        <v>0.57999999999999996</v>
      </c>
      <c r="O677" s="39">
        <v>0.12</v>
      </c>
      <c r="S677" s="39">
        <v>99.56</v>
      </c>
    </row>
    <row r="678" spans="1:74">
      <c r="B678" s="38" t="s">
        <v>2746</v>
      </c>
      <c r="C678" s="38" t="s">
        <v>2744</v>
      </c>
      <c r="D678" s="39">
        <v>44.57</v>
      </c>
      <c r="E678" s="39">
        <v>2.5</v>
      </c>
      <c r="F678" s="39">
        <v>1.98</v>
      </c>
      <c r="J678" s="39">
        <v>10.59</v>
      </c>
      <c r="L678" s="39">
        <v>38.93</v>
      </c>
      <c r="N678" s="39">
        <v>0.96</v>
      </c>
      <c r="O678" s="39">
        <v>0.12</v>
      </c>
      <c r="S678" s="39">
        <v>99.65</v>
      </c>
    </row>
    <row r="679" spans="1:74">
      <c r="B679" s="38" t="s">
        <v>2746</v>
      </c>
      <c r="C679" s="38" t="s">
        <v>2744</v>
      </c>
      <c r="D679" s="39">
        <v>46.45</v>
      </c>
      <c r="E679" s="39">
        <v>0.03</v>
      </c>
      <c r="F679" s="39">
        <v>1.49</v>
      </c>
      <c r="J679" s="39">
        <v>6.82</v>
      </c>
      <c r="L679" s="39">
        <v>43.86</v>
      </c>
      <c r="N679" s="39">
        <v>0.88</v>
      </c>
      <c r="O679" s="39">
        <v>0.1</v>
      </c>
      <c r="S679" s="39">
        <v>99.63</v>
      </c>
    </row>
    <row r="680" spans="1:74">
      <c r="B680" s="38" t="s">
        <v>2746</v>
      </c>
      <c r="C680" s="38" t="s">
        <v>2744</v>
      </c>
      <c r="D680" s="39">
        <v>46.05</v>
      </c>
      <c r="E680" s="39">
        <v>0.04</v>
      </c>
      <c r="F680" s="39">
        <v>1.46</v>
      </c>
      <c r="J680" s="39">
        <v>6.85</v>
      </c>
      <c r="L680" s="39">
        <v>44.26</v>
      </c>
      <c r="N680" s="39">
        <v>0.91</v>
      </c>
      <c r="O680" s="39">
        <v>0.1</v>
      </c>
      <c r="S680" s="39">
        <v>99.67</v>
      </c>
    </row>
    <row r="681" spans="1:74">
      <c r="B681" s="38" t="s">
        <v>2746</v>
      </c>
      <c r="C681" s="38" t="s">
        <v>2744</v>
      </c>
      <c r="D681" s="39">
        <v>46.67</v>
      </c>
      <c r="E681" s="39">
        <v>0.04</v>
      </c>
      <c r="F681" s="39">
        <v>1.46</v>
      </c>
      <c r="J681" s="39">
        <v>6.81</v>
      </c>
      <c r="L681" s="39">
        <v>43.79</v>
      </c>
      <c r="N681" s="39">
        <v>0.81</v>
      </c>
      <c r="O681" s="39">
        <v>0.09</v>
      </c>
      <c r="S681" s="39">
        <v>99.67</v>
      </c>
    </row>
    <row r="682" spans="1:74">
      <c r="B682" s="38" t="s">
        <v>2746</v>
      </c>
      <c r="C682" s="38" t="s">
        <v>2744</v>
      </c>
      <c r="D682" s="39">
        <v>48.01</v>
      </c>
      <c r="E682" s="39">
        <v>0.11</v>
      </c>
      <c r="F682" s="39">
        <v>1.46</v>
      </c>
      <c r="J682" s="39">
        <v>6.42</v>
      </c>
      <c r="L682" s="39">
        <v>42.65</v>
      </c>
      <c r="N682" s="39">
        <v>0.93</v>
      </c>
      <c r="O682" s="39">
        <v>0.14000000000000001</v>
      </c>
      <c r="S682" s="39">
        <v>99.72</v>
      </c>
    </row>
    <row r="683" spans="1:74">
      <c r="B683" s="38" t="s">
        <v>2746</v>
      </c>
      <c r="C683" s="38" t="s">
        <v>2744</v>
      </c>
      <c r="D683" s="39">
        <v>47.16</v>
      </c>
      <c r="E683" s="39">
        <v>0.06</v>
      </c>
      <c r="F683" s="39">
        <v>1.33</v>
      </c>
      <c r="J683" s="39">
        <v>6.36</v>
      </c>
      <c r="L683" s="39">
        <v>43.77</v>
      </c>
      <c r="N683" s="39">
        <v>0.84</v>
      </c>
      <c r="O683" s="39">
        <v>0.12</v>
      </c>
      <c r="S683" s="39">
        <v>99.64</v>
      </c>
    </row>
    <row r="684" spans="1:74">
      <c r="B684" s="38" t="s">
        <v>2746</v>
      </c>
      <c r="C684" s="38" t="s">
        <v>2744</v>
      </c>
      <c r="D684" s="39">
        <v>46.18</v>
      </c>
      <c r="E684" s="39">
        <v>7.0000000000000007E-2</v>
      </c>
      <c r="F684" s="39">
        <v>0.86</v>
      </c>
      <c r="J684" s="39">
        <v>6.74</v>
      </c>
      <c r="L684" s="39">
        <v>45.06</v>
      </c>
      <c r="N684" s="39">
        <v>0.63</v>
      </c>
      <c r="O684" s="39">
        <v>0.11</v>
      </c>
      <c r="S684" s="39">
        <v>99.65</v>
      </c>
    </row>
    <row r="686" spans="1:74" s="45" customFormat="1" ht="12">
      <c r="A686" s="41" t="s">
        <v>2747</v>
      </c>
      <c r="B686" s="42"/>
      <c r="C686" s="42" t="s">
        <v>2748</v>
      </c>
      <c r="D686" s="43">
        <v>44.84</v>
      </c>
      <c r="E686" s="43">
        <v>0.19</v>
      </c>
      <c r="F686" s="43">
        <v>4.95</v>
      </c>
      <c r="G686" s="43">
        <v>0.42</v>
      </c>
      <c r="H686" s="43"/>
      <c r="I686" s="43"/>
      <c r="J686" s="43">
        <v>8.07</v>
      </c>
      <c r="K686" s="43"/>
      <c r="L686" s="43">
        <v>37.64</v>
      </c>
      <c r="M686" s="43">
        <v>0.23</v>
      </c>
      <c r="N686" s="43">
        <v>3.23</v>
      </c>
      <c r="O686" s="43">
        <v>0.25</v>
      </c>
      <c r="P686" s="44"/>
      <c r="Q686" s="44"/>
      <c r="S686" s="43">
        <v>99.17</v>
      </c>
      <c r="T686" s="43"/>
      <c r="V686" s="45">
        <v>2890</v>
      </c>
      <c r="W686" s="45">
        <v>95.2</v>
      </c>
      <c r="X686" s="45">
        <v>1780</v>
      </c>
      <c r="Y686" s="46"/>
      <c r="Z686" s="46"/>
      <c r="AA686" s="46"/>
      <c r="AB686" s="46"/>
      <c r="AC686" s="46"/>
      <c r="AD686" s="46"/>
      <c r="AE686" s="46"/>
      <c r="AK686" s="46"/>
      <c r="AL686" s="46"/>
      <c r="AM686" s="46"/>
      <c r="AN686" s="46"/>
      <c r="BG686" s="45">
        <v>0.20799999999999999</v>
      </c>
      <c r="BH686" s="45">
        <v>0.8</v>
      </c>
      <c r="BK686" s="45">
        <v>0.30599999999999999</v>
      </c>
      <c r="BL686" s="45">
        <v>0.13200000000000001</v>
      </c>
      <c r="BN686" s="45">
        <v>0.109</v>
      </c>
      <c r="BR686" s="45">
        <v>0.55300000000000005</v>
      </c>
      <c r="BS686" s="45">
        <v>8.5000000000000006E-2</v>
      </c>
      <c r="BT686" s="45">
        <v>0.35</v>
      </c>
      <c r="BV686" s="46"/>
    </row>
    <row r="687" spans="1:74" s="45" customFormat="1" ht="12">
      <c r="A687" s="41"/>
      <c r="B687" s="42"/>
      <c r="C687" s="42" t="s">
        <v>2749</v>
      </c>
      <c r="D687" s="43">
        <v>45.24</v>
      </c>
      <c r="E687" s="43">
        <v>0.17</v>
      </c>
      <c r="F687" s="43">
        <v>3.41</v>
      </c>
      <c r="G687" s="43">
        <v>0.43</v>
      </c>
      <c r="H687" s="43"/>
      <c r="I687" s="43"/>
      <c r="J687" s="43">
        <v>8.17</v>
      </c>
      <c r="K687" s="43"/>
      <c r="L687" s="43">
        <v>39.090000000000003</v>
      </c>
      <c r="M687" s="43">
        <v>0.25</v>
      </c>
      <c r="N687" s="43">
        <v>2.84</v>
      </c>
      <c r="O687" s="43">
        <v>0.24</v>
      </c>
      <c r="P687" s="44"/>
      <c r="Q687" s="44"/>
      <c r="S687" s="43">
        <v>99.16</v>
      </c>
      <c r="T687" s="43"/>
      <c r="V687" s="45">
        <v>2829</v>
      </c>
      <c r="W687" s="45">
        <v>117</v>
      </c>
      <c r="X687" s="45">
        <v>2153</v>
      </c>
      <c r="Y687" s="46"/>
      <c r="Z687" s="46"/>
      <c r="AA687" s="46"/>
      <c r="AB687" s="46"/>
      <c r="AC687" s="46"/>
      <c r="AD687" s="46"/>
      <c r="AE687" s="46"/>
      <c r="AK687" s="46"/>
      <c r="AL687" s="46"/>
      <c r="AM687" s="46"/>
      <c r="AN687" s="46"/>
      <c r="BG687" s="45">
        <v>0.26300000000000001</v>
      </c>
      <c r="BH687" s="45">
        <v>0.67700000000000005</v>
      </c>
      <c r="BI687" s="45">
        <v>0.122</v>
      </c>
      <c r="BJ687" s="45">
        <v>0.72799999999999998</v>
      </c>
      <c r="BK687" s="45">
        <v>0.28100000000000003</v>
      </c>
      <c r="BL687" s="45">
        <v>0.106</v>
      </c>
      <c r="BM687" s="45">
        <v>0.46800000000000003</v>
      </c>
      <c r="BN687" s="45">
        <v>7.1999999999999995E-2</v>
      </c>
      <c r="BO687" s="45">
        <v>0.47799999999999998</v>
      </c>
      <c r="BQ687" s="45">
        <v>0.32900000000000001</v>
      </c>
      <c r="BR687" s="45">
        <v>0.33600000000000002</v>
      </c>
      <c r="BS687" s="45">
        <v>5.1999999999999998E-2</v>
      </c>
      <c r="BV687" s="46"/>
    </row>
    <row r="688" spans="1:74" s="45" customFormat="1" ht="12">
      <c r="A688" s="41"/>
      <c r="B688" s="42"/>
      <c r="C688" s="42" t="s">
        <v>2750</v>
      </c>
      <c r="D688" s="43">
        <v>44.79</v>
      </c>
      <c r="E688" s="43">
        <v>0.13</v>
      </c>
      <c r="F688" s="43">
        <v>3.7</v>
      </c>
      <c r="G688" s="43">
        <v>0.33</v>
      </c>
      <c r="H688" s="43"/>
      <c r="I688" s="43"/>
      <c r="J688" s="43">
        <v>7.99</v>
      </c>
      <c r="K688" s="43"/>
      <c r="L688" s="43">
        <v>39.020000000000003</v>
      </c>
      <c r="M688" s="43">
        <v>0.25</v>
      </c>
      <c r="N688" s="43">
        <v>3.4</v>
      </c>
      <c r="O688" s="43">
        <v>0.2</v>
      </c>
      <c r="P688" s="44"/>
      <c r="Q688" s="44"/>
      <c r="S688" s="43">
        <v>99.23</v>
      </c>
      <c r="T688" s="43"/>
      <c r="V688" s="45">
        <v>2550</v>
      </c>
      <c r="W688" s="45">
        <v>97.4</v>
      </c>
      <c r="X688" s="45">
        <v>1920</v>
      </c>
      <c r="Y688" s="46"/>
      <c r="Z688" s="46"/>
      <c r="AA688" s="46"/>
      <c r="AB688" s="46"/>
      <c r="AC688" s="46"/>
      <c r="AD688" s="46"/>
      <c r="AE688" s="46"/>
      <c r="AK688" s="46"/>
      <c r="AL688" s="46"/>
      <c r="AM688" s="46"/>
      <c r="AN688" s="46"/>
      <c r="BG688" s="45">
        <v>0.25700000000000001</v>
      </c>
      <c r="BH688" s="45">
        <v>0.98</v>
      </c>
      <c r="BK688" s="45">
        <v>0.249</v>
      </c>
      <c r="BL688" s="45">
        <v>9.6000000000000002E-2</v>
      </c>
      <c r="BN688" s="45">
        <v>8.1000000000000003E-2</v>
      </c>
      <c r="BR688" s="45">
        <v>0.36499999999999999</v>
      </c>
      <c r="BS688" s="45">
        <v>5.5E-2</v>
      </c>
      <c r="BV688" s="46"/>
    </row>
    <row r="689" spans="1:74" s="45" customFormat="1" ht="12">
      <c r="A689" s="41"/>
      <c r="B689" s="42"/>
      <c r="C689" s="42" t="s">
        <v>2751</v>
      </c>
      <c r="D689" s="43">
        <v>46.16</v>
      </c>
      <c r="E689" s="43">
        <v>0.18</v>
      </c>
      <c r="F689" s="43">
        <v>3.18</v>
      </c>
      <c r="G689" s="43">
        <v>0.36</v>
      </c>
      <c r="H689" s="43"/>
      <c r="I689" s="43"/>
      <c r="J689" s="43">
        <v>8.14</v>
      </c>
      <c r="K689" s="43"/>
      <c r="L689" s="43">
        <v>38.520000000000003</v>
      </c>
      <c r="M689" s="43">
        <v>0.27</v>
      </c>
      <c r="N689" s="43">
        <v>2.75</v>
      </c>
      <c r="O689" s="43">
        <v>0.28000000000000003</v>
      </c>
      <c r="P689" s="44"/>
      <c r="Q689" s="44"/>
      <c r="S689" s="43">
        <v>99.21</v>
      </c>
      <c r="T689" s="43"/>
      <c r="V689" s="45">
        <v>2454</v>
      </c>
      <c r="W689" s="45">
        <v>112</v>
      </c>
      <c r="X689" s="45">
        <v>2098</v>
      </c>
      <c r="Y689" s="46"/>
      <c r="Z689" s="46"/>
      <c r="AA689" s="46"/>
      <c r="AB689" s="46"/>
      <c r="AC689" s="46"/>
      <c r="AD689" s="46"/>
      <c r="AE689" s="46"/>
      <c r="AK689" s="46"/>
      <c r="AL689" s="46"/>
      <c r="AM689" s="46"/>
      <c r="AN689" s="46"/>
      <c r="BG689" s="45">
        <v>0.27600000000000002</v>
      </c>
      <c r="BH689" s="45">
        <v>0.78200000000000003</v>
      </c>
      <c r="BI689" s="45">
        <v>0.129</v>
      </c>
      <c r="BJ689" s="45">
        <v>0.72899999999999998</v>
      </c>
      <c r="BK689" s="45">
        <v>0.28000000000000003</v>
      </c>
      <c r="BL689" s="45">
        <v>0.1</v>
      </c>
      <c r="BM689" s="45">
        <v>0.39600000000000002</v>
      </c>
      <c r="BN689" s="45">
        <v>6.7000000000000004E-2</v>
      </c>
      <c r="BO689" s="45">
        <v>0.435</v>
      </c>
      <c r="BQ689" s="45">
        <v>0.28899999999999998</v>
      </c>
      <c r="BR689" s="45">
        <v>0.28399999999999997</v>
      </c>
      <c r="BS689" s="45">
        <v>4.4999999999999998E-2</v>
      </c>
      <c r="BV689" s="46"/>
    </row>
    <row r="690" spans="1:74" s="45" customFormat="1" ht="12">
      <c r="A690" s="41"/>
      <c r="B690" s="42"/>
      <c r="C690" s="42" t="s">
        <v>2752</v>
      </c>
      <c r="D690" s="43"/>
      <c r="E690" s="43"/>
      <c r="F690" s="43"/>
      <c r="G690" s="43"/>
      <c r="H690" s="43"/>
      <c r="I690" s="43"/>
      <c r="J690" s="43"/>
      <c r="K690" s="43"/>
      <c r="L690" s="43"/>
      <c r="M690" s="43"/>
      <c r="N690" s="43"/>
      <c r="O690" s="43"/>
      <c r="P690" s="44"/>
      <c r="Q690" s="44"/>
      <c r="S690" s="43"/>
      <c r="T690" s="43"/>
      <c r="V690" s="45">
        <v>2718</v>
      </c>
      <c r="W690" s="45">
        <v>117</v>
      </c>
      <c r="X690" s="45">
        <v>2192</v>
      </c>
      <c r="Y690" s="46"/>
      <c r="Z690" s="46"/>
      <c r="AA690" s="46"/>
      <c r="AB690" s="46"/>
      <c r="AC690" s="46"/>
      <c r="AD690" s="46"/>
      <c r="AE690" s="46"/>
      <c r="AK690" s="46"/>
      <c r="AL690" s="46"/>
      <c r="AM690" s="46"/>
      <c r="AN690" s="46"/>
      <c r="BG690" s="45">
        <v>0.41</v>
      </c>
      <c r="BH690" s="45">
        <v>1.04</v>
      </c>
      <c r="BI690" s="45">
        <v>0.121</v>
      </c>
      <c r="BJ690" s="45">
        <v>0.876</v>
      </c>
      <c r="BK690" s="45">
        <v>0.34</v>
      </c>
      <c r="BL690" s="45">
        <v>0.115</v>
      </c>
      <c r="BM690" s="45">
        <v>0.47</v>
      </c>
      <c r="BN690" s="45">
        <v>0.08</v>
      </c>
      <c r="BO690" s="45">
        <v>0.57999999999999996</v>
      </c>
      <c r="BQ690" s="45">
        <v>0.41399999999999998</v>
      </c>
      <c r="BR690" s="45">
        <v>0.439</v>
      </c>
      <c r="BS690" s="45">
        <v>6.3E-2</v>
      </c>
      <c r="BV690" s="46"/>
    </row>
    <row r="691" spans="1:74" s="45" customFormat="1" ht="12">
      <c r="A691" s="41"/>
      <c r="B691" s="42"/>
      <c r="C691" s="42" t="s">
        <v>2753</v>
      </c>
      <c r="D691" s="43">
        <v>44.62</v>
      </c>
      <c r="E691" s="43">
        <v>0.15</v>
      </c>
      <c r="F691" s="43">
        <v>2.78</v>
      </c>
      <c r="G691" s="43">
        <v>0.34</v>
      </c>
      <c r="H691" s="43"/>
      <c r="I691" s="43"/>
      <c r="J691" s="43">
        <v>8.74</v>
      </c>
      <c r="K691" s="43"/>
      <c r="L691" s="43">
        <v>39.229999999999997</v>
      </c>
      <c r="M691" s="43">
        <v>0.24</v>
      </c>
      <c r="N691" s="43">
        <v>3.29</v>
      </c>
      <c r="O691" s="43">
        <v>0.21</v>
      </c>
      <c r="P691" s="44"/>
      <c r="Q691" s="44"/>
      <c r="S691" s="43">
        <v>99.02</v>
      </c>
      <c r="T691" s="43"/>
      <c r="V691" s="45">
        <v>2373</v>
      </c>
      <c r="W691" s="45">
        <v>104</v>
      </c>
      <c r="X691" s="45">
        <v>1924</v>
      </c>
      <c r="Y691" s="46"/>
      <c r="Z691" s="46"/>
      <c r="AA691" s="46"/>
      <c r="AB691" s="46"/>
      <c r="AC691" s="46"/>
      <c r="AD691" s="46"/>
      <c r="AE691" s="46"/>
      <c r="AK691" s="46"/>
      <c r="AL691" s="46"/>
      <c r="AM691" s="46"/>
      <c r="AN691" s="46"/>
      <c r="BG691" s="45">
        <v>1.405</v>
      </c>
      <c r="BH691" s="45">
        <v>2.9340000000000002</v>
      </c>
      <c r="BI691" s="45">
        <v>0.41499999999999998</v>
      </c>
      <c r="BJ691" s="45">
        <v>1.8</v>
      </c>
      <c r="BK691" s="45">
        <v>0.49</v>
      </c>
      <c r="BL691" s="45">
        <v>0.12</v>
      </c>
      <c r="BM691" s="45">
        <v>0.54100000000000004</v>
      </c>
      <c r="BN691" s="45">
        <v>8.3000000000000004E-2</v>
      </c>
      <c r="BO691" s="45">
        <v>0.50900000000000001</v>
      </c>
      <c r="BQ691" s="45">
        <v>0.31</v>
      </c>
      <c r="BR691" s="45">
        <v>0.30499999999999999</v>
      </c>
      <c r="BS691" s="45">
        <v>4.7E-2</v>
      </c>
      <c r="BV691" s="46"/>
    </row>
    <row r="692" spans="1:74" s="45" customFormat="1" ht="12">
      <c r="A692" s="41"/>
      <c r="B692" s="42"/>
      <c r="C692" s="42" t="s">
        <v>2754</v>
      </c>
      <c r="D692" s="43">
        <v>40.880000000000003</v>
      </c>
      <c r="E692" s="43">
        <v>0.32</v>
      </c>
      <c r="F692" s="43">
        <v>5.41</v>
      </c>
      <c r="G692" s="43">
        <v>0.46</v>
      </c>
      <c r="H692" s="43"/>
      <c r="I692" s="43"/>
      <c r="J692" s="43">
        <v>14.48</v>
      </c>
      <c r="K692" s="43"/>
      <c r="L692" s="43">
        <v>33.14</v>
      </c>
      <c r="M692" s="43">
        <v>0.21</v>
      </c>
      <c r="N692" s="43">
        <v>4.51</v>
      </c>
      <c r="O692" s="43">
        <v>0.15</v>
      </c>
      <c r="P692" s="44"/>
      <c r="Q692" s="44"/>
      <c r="S692" s="43">
        <v>98.89</v>
      </c>
      <c r="T692" s="43"/>
      <c r="V692" s="45">
        <v>3181</v>
      </c>
      <c r="W692" s="45">
        <v>154</v>
      </c>
      <c r="X692" s="45">
        <v>1634</v>
      </c>
      <c r="Y692" s="46"/>
      <c r="Z692" s="46"/>
      <c r="AA692" s="46"/>
      <c r="AB692" s="46"/>
      <c r="AC692" s="46"/>
      <c r="AD692" s="46"/>
      <c r="AE692" s="46"/>
      <c r="AK692" s="46"/>
      <c r="AL692" s="46"/>
      <c r="AM692" s="46"/>
      <c r="AN692" s="46"/>
      <c r="BG692" s="45">
        <v>0.317</v>
      </c>
      <c r="BH692" s="45">
        <v>0.97699999999999998</v>
      </c>
      <c r="BI692" s="45">
        <v>0.19600000000000001</v>
      </c>
      <c r="BJ692" s="45">
        <v>1.1259999999999999</v>
      </c>
      <c r="BK692" s="45">
        <v>0.47499999999999998</v>
      </c>
      <c r="BL692" s="45">
        <v>0.19700000000000001</v>
      </c>
      <c r="BM692" s="45">
        <v>0.64</v>
      </c>
      <c r="BN692" s="45">
        <v>9.6000000000000002E-2</v>
      </c>
      <c r="BO692" s="45">
        <v>0.51400000000000001</v>
      </c>
      <c r="BQ692" s="45">
        <v>0.27500000000000002</v>
      </c>
      <c r="BR692" s="45">
        <v>0.24199999999999999</v>
      </c>
      <c r="BS692" s="45">
        <v>4.1000000000000002E-2</v>
      </c>
      <c r="BV692" s="46"/>
    </row>
    <row r="693" spans="1:74" s="45" customFormat="1" ht="12">
      <c r="A693" s="41"/>
      <c r="B693" s="42"/>
      <c r="C693" s="42" t="s">
        <v>2705</v>
      </c>
      <c r="D693" s="43">
        <v>44.86</v>
      </c>
      <c r="E693" s="43">
        <v>0.09</v>
      </c>
      <c r="F693" s="43">
        <v>1.91</v>
      </c>
      <c r="G693" s="43">
        <v>0.37</v>
      </c>
      <c r="H693" s="43"/>
      <c r="I693" s="43"/>
      <c r="J693" s="43">
        <v>7.88</v>
      </c>
      <c r="K693" s="43"/>
      <c r="L693" s="43">
        <v>42.72</v>
      </c>
      <c r="M693" s="43">
        <v>0.3</v>
      </c>
      <c r="N693" s="43">
        <v>1.5</v>
      </c>
      <c r="O693" s="43">
        <v>0.08</v>
      </c>
      <c r="P693" s="44"/>
      <c r="Q693" s="44"/>
      <c r="S693" s="43">
        <v>99.04</v>
      </c>
      <c r="T693" s="43"/>
      <c r="V693" s="45">
        <v>2526</v>
      </c>
      <c r="W693" s="45">
        <v>120</v>
      </c>
      <c r="X693" s="45">
        <v>2360</v>
      </c>
      <c r="Y693" s="46"/>
      <c r="Z693" s="46"/>
      <c r="AA693" s="46"/>
      <c r="AB693" s="46"/>
      <c r="AC693" s="46"/>
      <c r="AD693" s="46"/>
      <c r="AE693" s="46"/>
      <c r="AK693" s="46"/>
      <c r="AL693" s="46"/>
      <c r="AM693" s="46"/>
      <c r="AN693" s="46"/>
      <c r="BG693" s="45">
        <v>0.33</v>
      </c>
      <c r="BH693" s="45">
        <v>0.90800000000000003</v>
      </c>
      <c r="BI693" s="45">
        <v>0.14000000000000001</v>
      </c>
      <c r="BJ693" s="45">
        <v>0.59699999999999998</v>
      </c>
      <c r="BK693" s="45">
        <v>0.16800000000000001</v>
      </c>
      <c r="BL693" s="45">
        <v>5.8000000000000003E-2</v>
      </c>
      <c r="BM693" s="45">
        <v>0.19</v>
      </c>
      <c r="BN693" s="45">
        <v>3.5000000000000003E-2</v>
      </c>
      <c r="BO693" s="45">
        <v>0.20300000000000001</v>
      </c>
      <c r="BQ693" s="45">
        <v>0.14000000000000001</v>
      </c>
      <c r="BR693" s="45">
        <v>0.155</v>
      </c>
      <c r="BS693" s="45">
        <v>3.1E-2</v>
      </c>
      <c r="BV693" s="46"/>
    </row>
    <row r="694" spans="1:74" s="45" customFormat="1" ht="12">
      <c r="A694" s="41"/>
      <c r="B694" s="42"/>
      <c r="C694" s="42" t="s">
        <v>2755</v>
      </c>
      <c r="D694" s="43">
        <v>45.07</v>
      </c>
      <c r="E694" s="43">
        <v>0.18</v>
      </c>
      <c r="F694" s="43">
        <v>3.36</v>
      </c>
      <c r="G694" s="43">
        <v>0.45</v>
      </c>
      <c r="H694" s="43"/>
      <c r="I694" s="43"/>
      <c r="J694" s="43">
        <v>9.08</v>
      </c>
      <c r="K694" s="43"/>
      <c r="L694" s="43">
        <v>38.299999999999997</v>
      </c>
      <c r="M694" s="43">
        <v>0.3</v>
      </c>
      <c r="N694" s="43">
        <v>2.78</v>
      </c>
      <c r="O694" s="43">
        <v>0.27</v>
      </c>
      <c r="P694" s="44"/>
      <c r="Q694" s="44"/>
      <c r="S694" s="43">
        <v>99.04</v>
      </c>
      <c r="T694" s="43"/>
      <c r="V694" s="45">
        <v>3119</v>
      </c>
      <c r="W694" s="45">
        <v>131</v>
      </c>
      <c r="X694" s="45">
        <v>2365</v>
      </c>
      <c r="Y694" s="46"/>
      <c r="Z694" s="46"/>
      <c r="AA694" s="46"/>
      <c r="AB694" s="46"/>
      <c r="AC694" s="46"/>
      <c r="AD694" s="46"/>
      <c r="AE694" s="46"/>
      <c r="AK694" s="46"/>
      <c r="AL694" s="46"/>
      <c r="AM694" s="46"/>
      <c r="AN694" s="46"/>
      <c r="BG694" s="45">
        <v>0.22500000000000001</v>
      </c>
      <c r="BH694" s="45">
        <v>0.66900000000000004</v>
      </c>
      <c r="BI694" s="45">
        <v>0.122</v>
      </c>
      <c r="BJ694" s="45">
        <v>0.76100000000000001</v>
      </c>
      <c r="BK694" s="45">
        <v>0.28599999999999998</v>
      </c>
      <c r="BL694" s="45">
        <v>0.126</v>
      </c>
      <c r="BM694" s="45">
        <v>0.41799999999999998</v>
      </c>
      <c r="BN694" s="45">
        <v>6.5000000000000002E-2</v>
      </c>
      <c r="BO694" s="45">
        <v>0.40100000000000002</v>
      </c>
      <c r="BP694" s="45">
        <v>8.5999999999999993E-2</v>
      </c>
      <c r="BQ694" s="45">
        <v>0.23899999999999999</v>
      </c>
      <c r="BR694" s="45">
        <v>0.22</v>
      </c>
      <c r="BS694" s="45">
        <v>3.4000000000000002E-2</v>
      </c>
      <c r="BV694" s="46"/>
    </row>
    <row r="730" spans="59:64">
      <c r="BG730">
        <v>1.06</v>
      </c>
      <c r="BH730">
        <v>2.2000000000000002</v>
      </c>
      <c r="BJ730">
        <v>1.1399999999999999</v>
      </c>
      <c r="BK730">
        <v>0.35</v>
      </c>
      <c r="BL730">
        <v>0.14000000000000001</v>
      </c>
    </row>
    <row r="731" spans="59:64">
      <c r="BG731">
        <v>0.41</v>
      </c>
      <c r="BH731">
        <v>0.94</v>
      </c>
      <c r="BJ731">
        <v>0.32</v>
      </c>
      <c r="BK731">
        <v>0.1</v>
      </c>
      <c r="BL731">
        <v>0.03</v>
      </c>
    </row>
    <row r="732" spans="59:64">
      <c r="BG732">
        <v>0.61</v>
      </c>
      <c r="BH732">
        <v>1.18</v>
      </c>
      <c r="BJ732">
        <v>1.08</v>
      </c>
      <c r="BK732">
        <v>0.45</v>
      </c>
      <c r="BL732">
        <v>0.26</v>
      </c>
    </row>
    <row r="733" spans="59:64">
      <c r="BG733">
        <v>0.82</v>
      </c>
      <c r="BH733">
        <v>1.77</v>
      </c>
      <c r="BJ733">
        <v>0.97</v>
      </c>
      <c r="BK733">
        <v>0.26</v>
      </c>
      <c r="BL733">
        <v>0.1</v>
      </c>
    </row>
    <row r="735" spans="59:64">
      <c r="BG735">
        <v>0.97</v>
      </c>
      <c r="BH735">
        <v>1.94</v>
      </c>
      <c r="BJ735">
        <v>0.77</v>
      </c>
      <c r="BK735">
        <v>0.13</v>
      </c>
      <c r="BL735">
        <v>0.04</v>
      </c>
    </row>
    <row r="736" spans="59:64">
      <c r="BG736">
        <v>0.8</v>
      </c>
      <c r="BH736">
        <v>1.9</v>
      </c>
      <c r="BJ736">
        <v>0.62</v>
      </c>
      <c r="BK736">
        <v>0.12</v>
      </c>
      <c r="BL736">
        <v>0.03</v>
      </c>
    </row>
    <row r="737" spans="59:64">
      <c r="BG737">
        <v>0.85</v>
      </c>
      <c r="BH737">
        <v>1.73</v>
      </c>
      <c r="BJ737">
        <v>0.66</v>
      </c>
      <c r="BK737">
        <v>0.09</v>
      </c>
      <c r="BL737" t="s">
        <v>759</v>
      </c>
    </row>
    <row r="738" spans="59:64">
      <c r="BG738">
        <v>0.75</v>
      </c>
      <c r="BH738">
        <v>1.61</v>
      </c>
      <c r="BJ738">
        <v>0.62</v>
      </c>
      <c r="BK738">
        <v>0.09</v>
      </c>
      <c r="BL738">
        <v>2</v>
      </c>
    </row>
    <row r="739" spans="59:64">
      <c r="BG739">
        <v>0.79</v>
      </c>
      <c r="BH739">
        <v>0.96</v>
      </c>
      <c r="BJ739">
        <v>0.78</v>
      </c>
      <c r="BK739">
        <v>0.32</v>
      </c>
      <c r="BL739">
        <v>0.12</v>
      </c>
    </row>
    <row r="740" spans="59:64">
      <c r="BG740">
        <v>2</v>
      </c>
      <c r="BH740">
        <v>5.15</v>
      </c>
      <c r="BJ740">
        <v>3.52</v>
      </c>
      <c r="BK740">
        <v>0.8</v>
      </c>
      <c r="BL740">
        <v>0.3</v>
      </c>
    </row>
    <row r="741" spans="59:64">
      <c r="BG741">
        <v>0.81</v>
      </c>
      <c r="BH741">
        <v>2.15</v>
      </c>
      <c r="BJ741">
        <v>1.41</v>
      </c>
      <c r="BK741">
        <v>0.47</v>
      </c>
      <c r="BL741">
        <v>0.17</v>
      </c>
    </row>
    <row r="742" spans="59:64">
      <c r="BG742">
        <v>4</v>
      </c>
      <c r="BH742">
        <v>8</v>
      </c>
      <c r="BJ742" t="s">
        <v>383</v>
      </c>
      <c r="BK742" t="s">
        <v>383</v>
      </c>
      <c r="BL742" t="s">
        <v>383</v>
      </c>
    </row>
    <row r="743" spans="59:64">
      <c r="BG743">
        <v>6.72</v>
      </c>
      <c r="BH743">
        <v>11.5</v>
      </c>
      <c r="BJ743">
        <v>4.21</v>
      </c>
      <c r="BK743">
        <v>0.8</v>
      </c>
      <c r="BL743">
        <v>0.33</v>
      </c>
    </row>
    <row r="744" spans="59:64">
      <c r="BG744">
        <v>0.37</v>
      </c>
      <c r="BH744">
        <v>0.53</v>
      </c>
      <c r="BJ744">
        <v>0.47</v>
      </c>
      <c r="BK744">
        <v>0.26</v>
      </c>
      <c r="BL744">
        <v>0.11</v>
      </c>
    </row>
    <row r="745" spans="59:64">
      <c r="BG745">
        <v>1.67</v>
      </c>
      <c r="BH745">
        <v>3.55</v>
      </c>
      <c r="BJ745">
        <v>2.15</v>
      </c>
      <c r="BK745">
        <v>0.59</v>
      </c>
      <c r="BL745">
        <v>0.2</v>
      </c>
    </row>
    <row r="746" spans="59:64">
      <c r="BG746" t="s">
        <v>383</v>
      </c>
      <c r="BH746" t="s">
        <v>383</v>
      </c>
      <c r="BJ746" t="s">
        <v>383</v>
      </c>
      <c r="BK746" t="s">
        <v>383</v>
      </c>
      <c r="BL746" t="s">
        <v>383</v>
      </c>
    </row>
    <row r="747" spans="59:64">
      <c r="BG747">
        <v>1.77</v>
      </c>
      <c r="BH747">
        <v>3.45</v>
      </c>
      <c r="BJ747">
        <v>1.94</v>
      </c>
      <c r="BK747">
        <v>0.46</v>
      </c>
      <c r="BL747">
        <v>0.16</v>
      </c>
    </row>
    <row r="748" spans="59:64">
      <c r="BG748">
        <v>6</v>
      </c>
      <c r="BH748">
        <v>9</v>
      </c>
      <c r="BJ748" t="s">
        <v>383</v>
      </c>
      <c r="BK748" t="s">
        <v>383</v>
      </c>
      <c r="BL748" t="s">
        <v>383</v>
      </c>
    </row>
    <row r="749" spans="59:64">
      <c r="BG749">
        <v>2.09</v>
      </c>
      <c r="BH749">
        <v>3.71</v>
      </c>
      <c r="BJ749">
        <v>1.52</v>
      </c>
      <c r="BK749">
        <v>0.33</v>
      </c>
      <c r="BL749">
        <v>0.12</v>
      </c>
    </row>
    <row r="750" spans="59:64">
      <c r="BG750">
        <v>0.75</v>
      </c>
      <c r="BH750">
        <v>1.7</v>
      </c>
      <c r="BJ750">
        <v>0.97</v>
      </c>
      <c r="BK750">
        <v>0.13</v>
      </c>
      <c r="BL750">
        <v>0.04</v>
      </c>
    </row>
    <row r="751" spans="59:64">
      <c r="BG751">
        <v>0.8</v>
      </c>
      <c r="BH751">
        <v>1.23</v>
      </c>
      <c r="BJ751">
        <v>0.39</v>
      </c>
      <c r="BK751">
        <v>7.0000000000000007E-2</v>
      </c>
      <c r="BL751">
        <v>0.02</v>
      </c>
    </row>
    <row r="752" spans="59:64">
      <c r="BG752">
        <v>4.16</v>
      </c>
      <c r="BH752">
        <v>8.31</v>
      </c>
      <c r="BJ752">
        <v>3.56</v>
      </c>
      <c r="BK752">
        <v>0.53</v>
      </c>
      <c r="BL752">
        <v>0.17</v>
      </c>
    </row>
    <row r="753" spans="59:64">
      <c r="BG753">
        <v>4.2000000000000003E-2</v>
      </c>
      <c r="BH753">
        <v>6.5000000000000002E-2</v>
      </c>
      <c r="BJ753">
        <v>0.03</v>
      </c>
      <c r="BK753">
        <v>6.0000000000000001E-3</v>
      </c>
      <c r="BL753">
        <v>2E-3</v>
      </c>
    </row>
    <row r="754" spans="59:64">
      <c r="BG754">
        <v>1.06</v>
      </c>
      <c r="BH754">
        <v>2.76</v>
      </c>
      <c r="BJ754">
        <v>1.71</v>
      </c>
      <c r="BK754">
        <v>0.36</v>
      </c>
      <c r="BL754">
        <v>0.124</v>
      </c>
    </row>
    <row r="755" spans="59:64">
      <c r="BG755">
        <v>1.99</v>
      </c>
      <c r="BH755">
        <v>1.43</v>
      </c>
      <c r="BJ755">
        <v>0.42</v>
      </c>
      <c r="BK755">
        <v>0.15</v>
      </c>
      <c r="BL755">
        <v>6.5000000000000002E-2</v>
      </c>
    </row>
    <row r="756" spans="59:64">
      <c r="BG756">
        <v>1.31</v>
      </c>
      <c r="BH756">
        <v>2.65</v>
      </c>
      <c r="BJ756">
        <v>1.42</v>
      </c>
      <c r="BK756">
        <v>0.27</v>
      </c>
      <c r="BL756">
        <v>9.5000000000000001E-2</v>
      </c>
    </row>
    <row r="757" spans="59:64">
      <c r="BG757">
        <v>1.52</v>
      </c>
      <c r="BH757">
        <v>3.68</v>
      </c>
      <c r="BJ757">
        <v>1.84</v>
      </c>
      <c r="BK757">
        <v>0.33</v>
      </c>
      <c r="BL757">
        <v>0.121</v>
      </c>
    </row>
    <row r="758" spans="59:64">
      <c r="BG758">
        <v>1.32</v>
      </c>
      <c r="BH758">
        <v>2.1</v>
      </c>
      <c r="BJ758">
        <v>0.95</v>
      </c>
      <c r="BK758">
        <v>0.23</v>
      </c>
      <c r="BL758">
        <v>8.1000000000000003E-2</v>
      </c>
    </row>
    <row r="759" spans="59:64">
      <c r="BG759">
        <v>0.36</v>
      </c>
      <c r="BH759">
        <v>0.56000000000000005</v>
      </c>
      <c r="BJ759">
        <v>0.44</v>
      </c>
      <c r="BK759">
        <v>0.17</v>
      </c>
      <c r="BL759">
        <v>7.3999999999999996E-2</v>
      </c>
    </row>
    <row r="760" spans="59:64">
      <c r="BG760">
        <v>2.0299999999999998</v>
      </c>
      <c r="BH760">
        <v>1.71</v>
      </c>
      <c r="BJ760">
        <v>0.71</v>
      </c>
      <c r="BK760">
        <v>0.19</v>
      </c>
      <c r="BL760">
        <v>7.0999999999999994E-2</v>
      </c>
    </row>
    <row r="761" spans="59:64">
      <c r="BG761">
        <v>0.155</v>
      </c>
      <c r="BH761">
        <v>0.49</v>
      </c>
      <c r="BJ761">
        <v>0.54</v>
      </c>
      <c r="BK761">
        <v>0.22</v>
      </c>
      <c r="BL761">
        <v>8.1000000000000003E-2</v>
      </c>
    </row>
    <row r="762" spans="59:64">
      <c r="BG762">
        <v>0.6</v>
      </c>
      <c r="BH762">
        <v>0.74</v>
      </c>
      <c r="BJ762">
        <v>0.3</v>
      </c>
      <c r="BK762">
        <v>0.12</v>
      </c>
      <c r="BL762">
        <v>4.8000000000000001E-2</v>
      </c>
    </row>
    <row r="763" spans="59:64">
      <c r="BG763">
        <v>1.3</v>
      </c>
      <c r="BH763">
        <v>2.14</v>
      </c>
      <c r="BJ763">
        <v>0.5</v>
      </c>
      <c r="BK763">
        <v>0.13</v>
      </c>
      <c r="BL763">
        <v>0.05</v>
      </c>
    </row>
    <row r="764" spans="59:64">
      <c r="BG764">
        <v>0.45</v>
      </c>
      <c r="BH764">
        <v>0.66</v>
      </c>
      <c r="BJ764">
        <v>0.4</v>
      </c>
      <c r="BK764">
        <v>0.16</v>
      </c>
      <c r="BL764">
        <v>6.9000000000000006E-2</v>
      </c>
    </row>
    <row r="765" spans="59:64">
      <c r="BG765">
        <v>1.016</v>
      </c>
      <c r="BH765">
        <v>1.2470000000000001</v>
      </c>
      <c r="BJ765" t="s">
        <v>2756</v>
      </c>
      <c r="BK765" t="s">
        <v>2757</v>
      </c>
      <c r="BL765" t="s">
        <v>2758</v>
      </c>
    </row>
    <row r="766" spans="59:64">
      <c r="BG766">
        <v>0.93700000000000006</v>
      </c>
      <c r="BH766">
        <v>1.0409999999999999</v>
      </c>
      <c r="BJ766" t="s">
        <v>2759</v>
      </c>
      <c r="BK766" t="s">
        <v>2760</v>
      </c>
      <c r="BL766" t="s">
        <v>2761</v>
      </c>
    </row>
    <row r="767" spans="59:64">
      <c r="BG767">
        <v>1.5089999999999999</v>
      </c>
      <c r="BH767">
        <v>2.5129999999999999</v>
      </c>
      <c r="BJ767" t="s">
        <v>2762</v>
      </c>
      <c r="BK767" t="s">
        <v>2763</v>
      </c>
      <c r="BL767" t="s">
        <v>2764</v>
      </c>
    </row>
    <row r="768" spans="59:64">
      <c r="BG768">
        <v>0.51700000000000002</v>
      </c>
      <c r="BH768">
        <v>1.0129999999999999</v>
      </c>
      <c r="BJ768" t="s">
        <v>2765</v>
      </c>
      <c r="BK768" t="s">
        <v>2766</v>
      </c>
      <c r="BL768" t="s">
        <v>2767</v>
      </c>
    </row>
    <row r="769" spans="59:64">
      <c r="BG769">
        <v>0.36399999999999999</v>
      </c>
      <c r="BH769">
        <v>0.48799999999999999</v>
      </c>
      <c r="BJ769" t="s">
        <v>2768</v>
      </c>
      <c r="BK769" t="s">
        <v>2769</v>
      </c>
      <c r="BL769" t="s">
        <v>2770</v>
      </c>
    </row>
    <row r="770" spans="59:64">
      <c r="BG770">
        <v>2.7869999999999999</v>
      </c>
      <c r="BH770">
        <v>5.6539999999999999</v>
      </c>
      <c r="BJ770" t="s">
        <v>2771</v>
      </c>
      <c r="BK770" t="s">
        <v>2772</v>
      </c>
      <c r="BL770" t="s">
        <v>2773</v>
      </c>
    </row>
    <row r="771" spans="59:64">
      <c r="BG771">
        <v>3.6509999999999998</v>
      </c>
      <c r="BH771">
        <v>5.6230000000000002</v>
      </c>
      <c r="BJ771" t="s">
        <v>2774</v>
      </c>
      <c r="BK771" t="s">
        <v>2775</v>
      </c>
      <c r="BL771" t="s">
        <v>2776</v>
      </c>
    </row>
    <row r="772" spans="59:64">
      <c r="BG772">
        <v>0.54400000000000004</v>
      </c>
      <c r="BH772">
        <v>0.42099999999999999</v>
      </c>
      <c r="BJ772" t="s">
        <v>2777</v>
      </c>
      <c r="BK772" t="s">
        <v>2778</v>
      </c>
      <c r="BL772" t="s">
        <v>2779</v>
      </c>
    </row>
    <row r="773" spans="59:64">
      <c r="BG773">
        <v>1.349</v>
      </c>
      <c r="BH773">
        <v>2.9319999999999999</v>
      </c>
      <c r="BJ773" t="s">
        <v>2780</v>
      </c>
      <c r="BK773" t="s">
        <v>2781</v>
      </c>
      <c r="BL773" t="s">
        <v>2782</v>
      </c>
    </row>
    <row r="774" spans="59:64">
      <c r="BG774">
        <v>3.7549999999999999</v>
      </c>
      <c r="BH774">
        <v>4.7880000000000003</v>
      </c>
      <c r="BJ774" t="s">
        <v>2783</v>
      </c>
      <c r="BK774" t="s">
        <v>2784</v>
      </c>
      <c r="BL774" t="s">
        <v>2785</v>
      </c>
    </row>
    <row r="775" spans="59:64">
      <c r="BG775">
        <v>0.67100000000000004</v>
      </c>
      <c r="BH775">
        <v>1.133</v>
      </c>
      <c r="BJ775" t="s">
        <v>2786</v>
      </c>
      <c r="BK775" t="s">
        <v>2787</v>
      </c>
      <c r="BL775" t="s">
        <v>2778</v>
      </c>
    </row>
    <row r="776" spans="59:64">
      <c r="BG776">
        <v>1.395</v>
      </c>
      <c r="BH776">
        <v>3.0630000000000002</v>
      </c>
      <c r="BJ776" t="s">
        <v>2788</v>
      </c>
      <c r="BK776" t="s">
        <v>2789</v>
      </c>
      <c r="BL776" t="s">
        <v>2790</v>
      </c>
    </row>
    <row r="777" spans="59:64">
      <c r="BG777">
        <v>1.4930000000000001</v>
      </c>
      <c r="BH777">
        <v>2.3849999999999998</v>
      </c>
      <c r="BJ777" t="s">
        <v>2791</v>
      </c>
      <c r="BK777" t="s">
        <v>2792</v>
      </c>
      <c r="BL777" t="s">
        <v>2793</v>
      </c>
    </row>
    <row r="778" spans="59:64">
      <c r="BG778">
        <v>2.0579999999999998</v>
      </c>
      <c r="BH778">
        <v>3.206</v>
      </c>
      <c r="BJ778" t="s">
        <v>2794</v>
      </c>
      <c r="BK778" t="s">
        <v>2795</v>
      </c>
      <c r="BL778" t="s">
        <v>2796</v>
      </c>
    </row>
    <row r="810" spans="59:69">
      <c r="BG810">
        <v>2.2000000000000002</v>
      </c>
      <c r="BH810">
        <v>4.4000000000000004</v>
      </c>
      <c r="BJ810">
        <v>2.2000000000000002</v>
      </c>
      <c r="BK810">
        <v>0.4</v>
      </c>
      <c r="BL810">
        <v>0.08</v>
      </c>
      <c r="BN810">
        <v>0.19800000000000001</v>
      </c>
    </row>
    <row r="811" spans="59:69">
      <c r="BG811">
        <v>2.2000000000000002</v>
      </c>
      <c r="BH811">
        <v>6</v>
      </c>
      <c r="BI811">
        <v>0.84</v>
      </c>
      <c r="BJ811">
        <v>2</v>
      </c>
      <c r="BK811">
        <v>0.38</v>
      </c>
      <c r="BL811">
        <v>8.6999999999999994E-2</v>
      </c>
      <c r="BN811">
        <v>3.2000000000000001E-2</v>
      </c>
      <c r="BO811">
        <v>0.22</v>
      </c>
    </row>
    <row r="812" spans="59:69">
      <c r="BG812">
        <v>4.2</v>
      </c>
      <c r="BH812">
        <v>8</v>
      </c>
      <c r="BI812">
        <v>0.76</v>
      </c>
      <c r="BJ812">
        <v>3.5</v>
      </c>
      <c r="BK812">
        <v>0.7</v>
      </c>
      <c r="BL812">
        <v>0.186</v>
      </c>
      <c r="BM812">
        <v>0.46</v>
      </c>
      <c r="BN812">
        <v>0.06</v>
      </c>
      <c r="BO812">
        <v>0.39</v>
      </c>
      <c r="BQ812">
        <v>7.0000000000000007E-2</v>
      </c>
    </row>
    <row r="813" spans="59:69">
      <c r="BG813">
        <v>2.4</v>
      </c>
      <c r="BH813">
        <v>5.7</v>
      </c>
      <c r="BI813">
        <v>0.95</v>
      </c>
      <c r="BJ813">
        <v>3</v>
      </c>
      <c r="BK813">
        <v>0.54</v>
      </c>
      <c r="BL813">
        <v>0.17499999999999999</v>
      </c>
      <c r="BN813">
        <v>4.2999999999999997E-2</v>
      </c>
      <c r="BO813">
        <v>0.27</v>
      </c>
    </row>
    <row r="814" spans="59:69">
      <c r="BG814">
        <v>1.69</v>
      </c>
      <c r="BH814">
        <v>4.4000000000000004</v>
      </c>
      <c r="BI814">
        <v>0.52</v>
      </c>
      <c r="BJ814">
        <v>2.1</v>
      </c>
      <c r="BK814">
        <v>0.45</v>
      </c>
      <c r="BL814">
        <v>9.7000000000000003E-2</v>
      </c>
      <c r="BM814">
        <v>0.26</v>
      </c>
      <c r="BN814">
        <v>3.1E-2</v>
      </c>
      <c r="BO814">
        <v>0.2</v>
      </c>
      <c r="BQ814">
        <v>4.3999999999999997E-2</v>
      </c>
    </row>
    <row r="815" spans="59:69">
      <c r="BG815">
        <v>3.1</v>
      </c>
      <c r="BH815">
        <v>8</v>
      </c>
      <c r="BI815">
        <v>1</v>
      </c>
      <c r="BK815">
        <v>0.88</v>
      </c>
      <c r="BL815">
        <v>0.28000000000000003</v>
      </c>
      <c r="BN815">
        <v>0.08</v>
      </c>
      <c r="BO815">
        <v>0.45</v>
      </c>
    </row>
    <row r="816" spans="59:69">
      <c r="BG816">
        <v>2.4</v>
      </c>
      <c r="BH816">
        <v>6.4</v>
      </c>
      <c r="BI816">
        <v>0.81</v>
      </c>
      <c r="BJ816">
        <v>2.7</v>
      </c>
      <c r="BK816">
        <v>0.4</v>
      </c>
      <c r="BL816">
        <v>0.11700000000000001</v>
      </c>
      <c r="BM816">
        <v>0.28999999999999998</v>
      </c>
      <c r="BN816">
        <v>4.2000000000000003E-2</v>
      </c>
      <c r="BO816">
        <v>0.32</v>
      </c>
      <c r="BQ816">
        <v>6.3E-2</v>
      </c>
    </row>
    <row r="817" spans="59:69">
      <c r="BG817">
        <v>1.62</v>
      </c>
      <c r="BH817">
        <v>1.76</v>
      </c>
      <c r="BI817">
        <v>9.8000000000000004E-2</v>
      </c>
      <c r="BJ817">
        <v>0.38</v>
      </c>
      <c r="BK817">
        <v>8.2000000000000003E-2</v>
      </c>
      <c r="BL817">
        <v>2.5000000000000001E-2</v>
      </c>
      <c r="BM817">
        <v>9.0999999999999998E-2</v>
      </c>
      <c r="BN817">
        <v>2.3E-2</v>
      </c>
      <c r="BO817">
        <v>0.21</v>
      </c>
      <c r="BQ817">
        <v>5.1999999999999998E-2</v>
      </c>
    </row>
    <row r="818" spans="59:69">
      <c r="BG818">
        <v>0.189</v>
      </c>
      <c r="BH818">
        <v>0.35</v>
      </c>
      <c r="BI818">
        <v>4.8000000000000001E-2</v>
      </c>
      <c r="BJ818">
        <v>0.16600000000000001</v>
      </c>
      <c r="BK818">
        <v>4.1000000000000002E-2</v>
      </c>
      <c r="BL818">
        <v>1.24E-2</v>
      </c>
      <c r="BM818">
        <v>4.2000000000000003E-2</v>
      </c>
      <c r="BN818">
        <v>6.7999999999999996E-3</v>
      </c>
      <c r="BO818">
        <v>3.5000000000000003E-2</v>
      </c>
      <c r="BQ818">
        <v>8.0000000000000002E-3</v>
      </c>
    </row>
    <row r="819" spans="59:69">
      <c r="BG819">
        <v>0.14199999999999999</v>
      </c>
      <c r="BH819">
        <v>0.31</v>
      </c>
      <c r="BJ819">
        <v>0.182</v>
      </c>
      <c r="BK819">
        <v>3.5000000000000003E-2</v>
      </c>
      <c r="BL819">
        <v>1.21E-2</v>
      </c>
      <c r="BM819">
        <v>3.5000000000000003E-2</v>
      </c>
      <c r="BN819">
        <v>6.0000000000000001E-3</v>
      </c>
      <c r="BO819">
        <v>4.2999999999999997E-2</v>
      </c>
      <c r="BQ819">
        <v>1.26E-2</v>
      </c>
    </row>
    <row r="820" spans="59:69">
      <c r="BG820">
        <v>0.73</v>
      </c>
      <c r="BH820">
        <v>1.52</v>
      </c>
      <c r="BI820">
        <v>0.113</v>
      </c>
      <c r="BK820">
        <v>9.8000000000000004E-2</v>
      </c>
      <c r="BN820">
        <v>1.2200000000000001E-2</v>
      </c>
      <c r="BO820">
        <v>9.0999999999999998E-2</v>
      </c>
      <c r="BQ820">
        <v>2.3E-2</v>
      </c>
    </row>
    <row r="821" spans="59:69">
      <c r="BG821">
        <v>0.19500000000000001</v>
      </c>
      <c r="BH821">
        <v>0.52</v>
      </c>
      <c r="BI821">
        <v>7.4999999999999997E-2</v>
      </c>
      <c r="BJ821">
        <v>0.47</v>
      </c>
      <c r="BK821">
        <v>0.16300000000000001</v>
      </c>
      <c r="BL821">
        <v>6.7000000000000004E-2</v>
      </c>
      <c r="BM821">
        <v>0.26</v>
      </c>
      <c r="BN821">
        <v>4.7E-2</v>
      </c>
      <c r="BO821">
        <v>0.34</v>
      </c>
      <c r="BQ821">
        <v>7.0999999999999994E-2</v>
      </c>
    </row>
    <row r="822" spans="59:69">
      <c r="BG822">
        <v>7.9000000000000001E-2</v>
      </c>
      <c r="BH822">
        <v>0.20499999999999999</v>
      </c>
      <c r="BI822">
        <v>2.5999999999999999E-2</v>
      </c>
      <c r="BJ822">
        <v>0.161</v>
      </c>
      <c r="BK822">
        <v>7.0000000000000007E-2</v>
      </c>
      <c r="BL822">
        <v>2.8000000000000001E-2</v>
      </c>
      <c r="BM822">
        <v>9.4E-2</v>
      </c>
      <c r="BN822">
        <v>2.7E-2</v>
      </c>
      <c r="BO822">
        <v>0.19700000000000001</v>
      </c>
      <c r="BQ822">
        <v>0.05</v>
      </c>
    </row>
    <row r="823" spans="59:69">
      <c r="BG823">
        <v>0.26500000000000001</v>
      </c>
      <c r="BH823">
        <v>0.76</v>
      </c>
      <c r="BJ823">
        <v>0.59</v>
      </c>
      <c r="BK823">
        <v>0.22500000000000001</v>
      </c>
      <c r="BL823">
        <v>8.5999999999999993E-2</v>
      </c>
      <c r="BM823">
        <v>0.32</v>
      </c>
      <c r="BN823">
        <v>5.2999999999999999E-2</v>
      </c>
      <c r="BO823">
        <v>0.35</v>
      </c>
    </row>
    <row r="824" spans="59:69">
      <c r="BG824">
        <v>0.16</v>
      </c>
      <c r="BH824">
        <v>0.59</v>
      </c>
      <c r="BI824">
        <v>7.4999999999999997E-2</v>
      </c>
      <c r="BJ824">
        <v>0.6</v>
      </c>
      <c r="BK824">
        <v>0.22500000000000001</v>
      </c>
      <c r="BL824">
        <v>8.8999999999999996E-2</v>
      </c>
      <c r="BM824">
        <v>0.31</v>
      </c>
      <c r="BN824">
        <v>5.6000000000000001E-2</v>
      </c>
      <c r="BO824">
        <v>0.38</v>
      </c>
      <c r="BQ824">
        <v>9.6000000000000002E-2</v>
      </c>
    </row>
    <row r="825" spans="59:69">
      <c r="BG825">
        <v>0.88</v>
      </c>
      <c r="BH825">
        <v>2.2000000000000002</v>
      </c>
      <c r="BI825">
        <v>0.25</v>
      </c>
      <c r="BJ825">
        <v>1.59</v>
      </c>
      <c r="BK825">
        <v>0.47</v>
      </c>
      <c r="BL825">
        <v>0.17599999999999999</v>
      </c>
      <c r="BM825">
        <v>0.61</v>
      </c>
      <c r="BN825">
        <v>0.114</v>
      </c>
      <c r="BO825">
        <v>0.74</v>
      </c>
      <c r="BQ825">
        <v>0.16300000000000001</v>
      </c>
    </row>
    <row r="826" spans="59:69">
      <c r="BK826">
        <v>3.3000000000000002E-2</v>
      </c>
      <c r="BL826">
        <v>1.7000000000000001E-2</v>
      </c>
    </row>
    <row r="827" spans="59:69">
      <c r="BK827">
        <v>8.7999999999999995E-2</v>
      </c>
      <c r="BL827">
        <v>3.6999999999999998E-2</v>
      </c>
    </row>
    <row r="828" spans="59:69">
      <c r="BK828">
        <v>0.28000000000000003</v>
      </c>
      <c r="BL828">
        <v>0.11</v>
      </c>
    </row>
    <row r="829" spans="59:69">
      <c r="BK829">
        <v>0.18</v>
      </c>
      <c r="BL829">
        <v>0.06</v>
      </c>
      <c r="BO829">
        <v>0.48</v>
      </c>
    </row>
    <row r="830" spans="59:69">
      <c r="BK830">
        <v>0.24</v>
      </c>
      <c r="BL830">
        <v>9.2999999999999999E-2</v>
      </c>
      <c r="BN830">
        <v>0.06</v>
      </c>
    </row>
    <row r="831" spans="59:69">
      <c r="BG831">
        <v>0.20799999999999999</v>
      </c>
      <c r="BH831">
        <v>0.8</v>
      </c>
      <c r="BK831">
        <v>0.30599999999999999</v>
      </c>
      <c r="BL831">
        <v>0.13200000000000001</v>
      </c>
      <c r="BN831">
        <v>0.109</v>
      </c>
    </row>
    <row r="832" spans="59:69">
      <c r="BG832">
        <v>0.26300000000000001</v>
      </c>
      <c r="BH832">
        <v>0.67700000000000005</v>
      </c>
      <c r="BI832">
        <v>0.122</v>
      </c>
      <c r="BJ832">
        <v>0.72799999999999998</v>
      </c>
      <c r="BK832">
        <v>0.28100000000000003</v>
      </c>
      <c r="BL832">
        <v>0.106</v>
      </c>
      <c r="BM832">
        <v>0.46800000000000003</v>
      </c>
      <c r="BN832">
        <v>7.1999999999999995E-2</v>
      </c>
      <c r="BO832">
        <v>0.47799999999999998</v>
      </c>
      <c r="BQ832">
        <v>0.32900000000000001</v>
      </c>
    </row>
    <row r="833" spans="59:69">
      <c r="BG833">
        <v>0.25700000000000001</v>
      </c>
      <c r="BH833">
        <v>0.98</v>
      </c>
      <c r="BK833">
        <v>0.249</v>
      </c>
      <c r="BL833">
        <v>9.6000000000000002E-2</v>
      </c>
      <c r="BN833">
        <v>8.1000000000000003E-2</v>
      </c>
    </row>
    <row r="834" spans="59:69">
      <c r="BG834">
        <v>0.27600000000000002</v>
      </c>
      <c r="BH834">
        <v>0.78200000000000003</v>
      </c>
      <c r="BI834">
        <v>0.129</v>
      </c>
      <c r="BJ834">
        <v>0.72899999999999998</v>
      </c>
      <c r="BK834">
        <v>0.28000000000000003</v>
      </c>
      <c r="BL834">
        <v>0.1</v>
      </c>
      <c r="BM834">
        <v>0.39600000000000002</v>
      </c>
      <c r="BN834">
        <v>6.7000000000000004E-2</v>
      </c>
      <c r="BO834">
        <v>0.435</v>
      </c>
      <c r="BQ834">
        <v>0.28899999999999998</v>
      </c>
    </row>
    <row r="835" spans="59:69">
      <c r="BG835">
        <v>0.41</v>
      </c>
      <c r="BH835">
        <v>1.04</v>
      </c>
      <c r="BI835">
        <v>0.121</v>
      </c>
      <c r="BJ835">
        <v>0.876</v>
      </c>
      <c r="BK835">
        <v>0.34</v>
      </c>
      <c r="BL835">
        <v>0.115</v>
      </c>
      <c r="BM835">
        <v>0.47</v>
      </c>
      <c r="BN835">
        <v>0.08</v>
      </c>
      <c r="BO835">
        <v>0.57999999999999996</v>
      </c>
      <c r="BQ835">
        <v>0.41399999999999998</v>
      </c>
    </row>
    <row r="836" spans="59:69">
      <c r="BG836">
        <v>1.405</v>
      </c>
      <c r="BH836">
        <v>2.9340000000000002</v>
      </c>
      <c r="BI836">
        <v>0.41499999999999998</v>
      </c>
      <c r="BJ836">
        <v>1.8</v>
      </c>
      <c r="BK836">
        <v>0.49</v>
      </c>
      <c r="BL836">
        <v>0.12</v>
      </c>
      <c r="BM836">
        <v>0.54100000000000004</v>
      </c>
      <c r="BN836">
        <v>8.3000000000000004E-2</v>
      </c>
      <c r="BO836">
        <v>0.50900000000000001</v>
      </c>
      <c r="BQ836">
        <v>0.31</v>
      </c>
    </row>
    <row r="837" spans="59:69">
      <c r="BG837">
        <v>0.317</v>
      </c>
      <c r="BH837">
        <v>0.97699999999999998</v>
      </c>
      <c r="BI837">
        <v>0.19600000000000001</v>
      </c>
      <c r="BJ837">
        <v>1.1259999999999999</v>
      </c>
      <c r="BK837">
        <v>0.47499999999999998</v>
      </c>
      <c r="BL837">
        <v>0.19700000000000001</v>
      </c>
      <c r="BM837">
        <v>0.64</v>
      </c>
      <c r="BN837">
        <v>9.6000000000000002E-2</v>
      </c>
      <c r="BO837">
        <v>0.51400000000000001</v>
      </c>
      <c r="BQ837">
        <v>0.27500000000000002</v>
      </c>
    </row>
    <row r="838" spans="59:69">
      <c r="BG838">
        <v>0.33</v>
      </c>
      <c r="BH838">
        <v>0.90800000000000003</v>
      </c>
      <c r="BI838">
        <v>0.14000000000000001</v>
      </c>
      <c r="BJ838">
        <v>0.59699999999999998</v>
      </c>
      <c r="BK838">
        <v>0.16800000000000001</v>
      </c>
      <c r="BL838">
        <v>5.8000000000000003E-2</v>
      </c>
      <c r="BM838">
        <v>0.19</v>
      </c>
      <c r="BN838">
        <v>3.5000000000000003E-2</v>
      </c>
      <c r="BO838">
        <v>0.20300000000000001</v>
      </c>
      <c r="BQ838">
        <v>0.14000000000000001</v>
      </c>
    </row>
    <row r="839" spans="59:69">
      <c r="BG839">
        <v>0.22500000000000001</v>
      </c>
      <c r="BH839">
        <v>0.66900000000000004</v>
      </c>
      <c r="BI839">
        <v>0.122</v>
      </c>
      <c r="BJ839">
        <v>0.76100000000000001</v>
      </c>
      <c r="BK839">
        <v>0.28599999999999998</v>
      </c>
      <c r="BL839">
        <v>0.126</v>
      </c>
      <c r="BM839">
        <v>0.41799999999999998</v>
      </c>
      <c r="BN839">
        <v>6.5000000000000002E-2</v>
      </c>
      <c r="BO839">
        <v>0.40100000000000002</v>
      </c>
      <c r="BQ839">
        <v>0.23899999999999999</v>
      </c>
    </row>
    <row r="840" spans="59:69">
      <c r="BG840">
        <v>0.83</v>
      </c>
      <c r="BH840">
        <v>0.83</v>
      </c>
      <c r="BJ840">
        <v>0.52</v>
      </c>
      <c r="BK840">
        <v>0.121</v>
      </c>
      <c r="BL840">
        <v>3.3000000000000002E-2</v>
      </c>
    </row>
    <row r="841" spans="59:69">
      <c r="BG841">
        <v>0.37</v>
      </c>
      <c r="BH841">
        <v>0.68</v>
      </c>
      <c r="BJ841">
        <v>0.32600000000000001</v>
      </c>
      <c r="BK841">
        <v>6.8000000000000005E-2</v>
      </c>
      <c r="BL841">
        <v>1.7999999999999999E-2</v>
      </c>
    </row>
    <row r="842" spans="59:69">
      <c r="BG842">
        <v>2.97</v>
      </c>
      <c r="BH842">
        <v>2.08</v>
      </c>
      <c r="BJ842">
        <v>1.03</v>
      </c>
      <c r="BK842">
        <v>0.224</v>
      </c>
      <c r="BL842">
        <v>6.9000000000000006E-2</v>
      </c>
    </row>
    <row r="843" spans="59:69">
      <c r="BG843">
        <v>1.07</v>
      </c>
      <c r="BH843">
        <v>2.5</v>
      </c>
      <c r="BJ843">
        <v>1.53</v>
      </c>
      <c r="BK843">
        <v>0.36299999999999999</v>
      </c>
      <c r="BL843">
        <v>8.9999999999999993E-3</v>
      </c>
    </row>
    <row r="844" spans="59:69">
      <c r="BG844">
        <v>1.64</v>
      </c>
      <c r="BH844">
        <v>3.84</v>
      </c>
      <c r="BJ844">
        <v>2.29</v>
      </c>
      <c r="BK844">
        <v>0.45</v>
      </c>
      <c r="BL844">
        <v>0.113</v>
      </c>
    </row>
    <row r="845" spans="59:69">
      <c r="BG845">
        <v>1.1000000000000001</v>
      </c>
      <c r="BJ845">
        <v>1.2</v>
      </c>
    </row>
    <row r="846" spans="59:69">
      <c r="BH846">
        <v>3</v>
      </c>
      <c r="BJ846">
        <v>0.8</v>
      </c>
    </row>
    <row r="847" spans="59:69">
      <c r="BG847">
        <v>1.9</v>
      </c>
      <c r="BH847">
        <v>5</v>
      </c>
      <c r="BJ847">
        <v>3.5</v>
      </c>
    </row>
    <row r="849" spans="59:69">
      <c r="BG849">
        <v>4.45</v>
      </c>
      <c r="BH849">
        <v>8.68</v>
      </c>
      <c r="BI849">
        <v>0.99</v>
      </c>
      <c r="BJ849">
        <v>4.07</v>
      </c>
      <c r="BK849">
        <v>0.8</v>
      </c>
      <c r="BL849">
        <v>0.25</v>
      </c>
      <c r="BM849">
        <v>0.73</v>
      </c>
      <c r="BN849">
        <v>0.1</v>
      </c>
      <c r="BO849">
        <v>0.56999999999999995</v>
      </c>
      <c r="BQ849">
        <v>0.3</v>
      </c>
    </row>
    <row r="850" spans="59:69">
      <c r="BG850">
        <v>3.73</v>
      </c>
      <c r="BH850">
        <v>7.03</v>
      </c>
      <c r="BI850">
        <v>0.87</v>
      </c>
      <c r="BJ850">
        <v>3.82</v>
      </c>
      <c r="BK850">
        <v>0.77</v>
      </c>
      <c r="BL850">
        <v>0.11</v>
      </c>
      <c r="BM850">
        <v>0.56000000000000005</v>
      </c>
      <c r="BN850">
        <v>7.0000000000000007E-2</v>
      </c>
      <c r="BO850">
        <v>0.38</v>
      </c>
      <c r="BQ850">
        <v>0.21</v>
      </c>
    </row>
    <row r="851" spans="59:69">
      <c r="BG851">
        <v>1.05</v>
      </c>
      <c r="BH851">
        <v>1.75</v>
      </c>
      <c r="BI851">
        <v>0.25</v>
      </c>
      <c r="BJ851">
        <v>1.01</v>
      </c>
      <c r="BK851">
        <v>0.15</v>
      </c>
      <c r="BL851">
        <v>0.05</v>
      </c>
      <c r="BM851">
        <v>0.19</v>
      </c>
      <c r="BN851">
        <v>0.03</v>
      </c>
      <c r="BO851">
        <v>0.19</v>
      </c>
      <c r="BQ851">
        <v>0.13</v>
      </c>
    </row>
    <row r="852" spans="59:69">
      <c r="BG852">
        <v>0.23</v>
      </c>
      <c r="BH852">
        <v>0.64</v>
      </c>
      <c r="BI852">
        <v>7.0000000000000007E-2</v>
      </c>
      <c r="BJ852">
        <v>0.25</v>
      </c>
      <c r="BK852">
        <v>0.04</v>
      </c>
      <c r="BL852">
        <v>0.01</v>
      </c>
      <c r="BM852">
        <v>0.04</v>
      </c>
      <c r="BN852">
        <v>0.01</v>
      </c>
      <c r="BO852">
        <v>0.05</v>
      </c>
      <c r="BQ852">
        <v>0.04</v>
      </c>
    </row>
    <row r="853" spans="59:69">
      <c r="BG853">
        <v>0.42</v>
      </c>
      <c r="BH853">
        <v>0.49</v>
      </c>
      <c r="BI853">
        <v>0.05</v>
      </c>
      <c r="BJ853">
        <v>0.19</v>
      </c>
      <c r="BK853">
        <v>0.06</v>
      </c>
      <c r="BL853">
        <v>0.02</v>
      </c>
      <c r="BM853">
        <v>7.0000000000000007E-2</v>
      </c>
      <c r="BN853">
        <v>0.01</v>
      </c>
      <c r="BO853">
        <v>0.08</v>
      </c>
      <c r="BQ853">
        <v>0.06</v>
      </c>
    </row>
    <row r="854" spans="59:69">
      <c r="BG854">
        <v>0.44700000000000001</v>
      </c>
      <c r="BH854">
        <v>0.73399999999999999</v>
      </c>
      <c r="BJ854">
        <v>0.28599999999999998</v>
      </c>
      <c r="BK854">
        <v>0.06</v>
      </c>
      <c r="BL854">
        <v>1.9E-2</v>
      </c>
    </row>
    <row r="855" spans="59:69">
      <c r="BG855">
        <v>0.154</v>
      </c>
      <c r="BH855">
        <v>0.23400000000000001</v>
      </c>
      <c r="BJ855">
        <v>0.22700000000000001</v>
      </c>
      <c r="BK855">
        <v>0.107</v>
      </c>
      <c r="BL855">
        <v>4.9000000000000002E-2</v>
      </c>
    </row>
    <row r="856" spans="59:69">
      <c r="BG856">
        <v>8.4000000000000005E-2</v>
      </c>
      <c r="BH856">
        <v>0.151</v>
      </c>
      <c r="BJ856">
        <v>0.153</v>
      </c>
      <c r="BK856">
        <v>9.9000000000000005E-2</v>
      </c>
      <c r="BL856">
        <v>4.3999999999999997E-2</v>
      </c>
    </row>
    <row r="857" spans="59:69">
      <c r="BG857">
        <v>0.73499999999999999</v>
      </c>
      <c r="BH857">
        <v>1.1120000000000001</v>
      </c>
      <c r="BJ857">
        <v>0.63100000000000001</v>
      </c>
      <c r="BK857">
        <v>0.21299999999999999</v>
      </c>
      <c r="BL857">
        <v>8.5999999999999993E-2</v>
      </c>
    </row>
    <row r="858" spans="59:69">
      <c r="BG858">
        <v>0.69099999999999995</v>
      </c>
      <c r="BH858">
        <v>1.8440000000000001</v>
      </c>
      <c r="BJ858">
        <v>1.0149999999999999</v>
      </c>
      <c r="BK858">
        <v>0.247</v>
      </c>
      <c r="BL858">
        <v>8.6999999999999994E-2</v>
      </c>
    </row>
    <row r="859" spans="59:69">
      <c r="BG859">
        <v>0.17499999999999999</v>
      </c>
      <c r="BH859">
        <v>0.36899999999999999</v>
      </c>
      <c r="BJ859">
        <v>0.33600000000000002</v>
      </c>
      <c r="BK859">
        <v>0.16500000000000001</v>
      </c>
      <c r="BL859">
        <v>6.8000000000000005E-2</v>
      </c>
    </row>
    <row r="860" spans="59:69">
      <c r="BG860">
        <v>4.8000000000000001E-2</v>
      </c>
      <c r="BH860">
        <v>0.12</v>
      </c>
      <c r="BJ860">
        <v>0.22800000000000001</v>
      </c>
      <c r="BK860">
        <v>0.11799999999999999</v>
      </c>
      <c r="BL860">
        <v>4.9000000000000002E-2</v>
      </c>
    </row>
    <row r="861" spans="59:69">
      <c r="BG861">
        <v>5.5E-2</v>
      </c>
      <c r="BH861">
        <v>1.4999999999999999E-2</v>
      </c>
      <c r="BJ861">
        <v>0.14399999999999999</v>
      </c>
      <c r="BK861">
        <v>0.122</v>
      </c>
      <c r="BL861">
        <v>5.5E-2</v>
      </c>
    </row>
    <row r="862" spans="59:69">
      <c r="BG862">
        <v>0.48899999999999999</v>
      </c>
      <c r="BH862">
        <v>0.91600000000000004</v>
      </c>
      <c r="BJ862">
        <v>0.435</v>
      </c>
      <c r="BK862">
        <v>0.161</v>
      </c>
      <c r="BL862">
        <v>6.7000000000000004E-2</v>
      </c>
    </row>
    <row r="863" spans="59:69">
      <c r="BG863">
        <v>7.2999999999999995E-2</v>
      </c>
      <c r="BH863">
        <v>7.4999999999999997E-2</v>
      </c>
      <c r="BJ863">
        <v>0.21</v>
      </c>
      <c r="BK863">
        <v>0.11600000000000001</v>
      </c>
      <c r="BL863">
        <v>4.9000000000000002E-2</v>
      </c>
    </row>
    <row r="864" spans="59:69">
      <c r="BG864">
        <v>4.8000000000000001E-2</v>
      </c>
      <c r="BH864">
        <v>7.8E-2</v>
      </c>
      <c r="BJ864">
        <v>0.20300000000000001</v>
      </c>
      <c r="BK864">
        <v>0.13</v>
      </c>
      <c r="BL864">
        <v>5.5E-2</v>
      </c>
    </row>
    <row r="865" spans="59:64">
      <c r="BG865">
        <v>4.1000000000000002E-2</v>
      </c>
      <c r="BH865">
        <v>1.4999999999999999E-2</v>
      </c>
      <c r="BJ865">
        <v>4.9000000000000002E-2</v>
      </c>
      <c r="BK865">
        <v>4.7E-2</v>
      </c>
      <c r="BL865">
        <v>2.1999999999999999E-2</v>
      </c>
    </row>
    <row r="866" spans="59:64">
      <c r="BG866">
        <v>5.8999999999999997E-2</v>
      </c>
      <c r="BH866">
        <v>0.109</v>
      </c>
      <c r="BJ866">
        <v>0.20100000000000001</v>
      </c>
      <c r="BK866">
        <v>0.126</v>
      </c>
      <c r="BL866">
        <v>5.5E-2</v>
      </c>
    </row>
    <row r="867" spans="59:64">
      <c r="BG867">
        <v>0.123</v>
      </c>
      <c r="BH867">
        <v>0.16900000000000001</v>
      </c>
      <c r="BJ867">
        <v>0.23499999999999999</v>
      </c>
      <c r="BK867">
        <v>0.13100000000000001</v>
      </c>
      <c r="BL867">
        <v>5.5E-2</v>
      </c>
    </row>
    <row r="882" spans="59:69">
      <c r="BG882">
        <v>0.17</v>
      </c>
      <c r="BH882">
        <v>0.53600000000000003</v>
      </c>
      <c r="BJ882">
        <v>0.55600000000000005</v>
      </c>
      <c r="BK882">
        <v>0.218</v>
      </c>
      <c r="BL882">
        <v>9.4E-2</v>
      </c>
      <c r="BM882">
        <v>0.36299999999999999</v>
      </c>
      <c r="BO882">
        <v>0.47699999999999998</v>
      </c>
      <c r="BQ882">
        <v>0.33500000000000002</v>
      </c>
    </row>
    <row r="890" spans="59:69">
      <c r="BG890">
        <v>0.26200000000000001</v>
      </c>
      <c r="BH890">
        <v>0.57699999999999996</v>
      </c>
      <c r="BJ890">
        <v>0.40300000000000002</v>
      </c>
      <c r="BK890">
        <v>0.114</v>
      </c>
      <c r="BL890">
        <v>0.04</v>
      </c>
      <c r="BM890">
        <v>0.124</v>
      </c>
      <c r="BO890">
        <v>0.115</v>
      </c>
      <c r="BQ890">
        <v>6.8699999999999997E-2</v>
      </c>
    </row>
    <row r="898" spans="59:64">
      <c r="BG898">
        <v>0.17</v>
      </c>
      <c r="BH898">
        <v>0.53600000000000003</v>
      </c>
      <c r="BJ898">
        <v>0.55600000000000005</v>
      </c>
      <c r="BK898">
        <v>0.218</v>
      </c>
      <c r="BL898">
        <v>9.4E-2</v>
      </c>
    </row>
    <row r="899" spans="59:64">
      <c r="BG899">
        <v>0.26200000000000001</v>
      </c>
      <c r="BH899">
        <v>0.57699999999999996</v>
      </c>
      <c r="BJ899">
        <v>0.40300000000000002</v>
      </c>
      <c r="BK899">
        <v>0.114</v>
      </c>
      <c r="BL899">
        <v>0.04</v>
      </c>
    </row>
    <row r="900" spans="59:64">
      <c r="BG900">
        <v>2.2999999999999998</v>
      </c>
      <c r="BK900">
        <v>1.71</v>
      </c>
    </row>
    <row r="901" spans="59:64">
      <c r="BG901">
        <v>14.2</v>
      </c>
      <c r="BK901">
        <v>2.8</v>
      </c>
    </row>
    <row r="902" spans="59:64">
      <c r="BG902">
        <v>7.76</v>
      </c>
      <c r="BK902">
        <v>2.4700000000000002</v>
      </c>
    </row>
    <row r="903" spans="59:64">
      <c r="BG903">
        <v>2.66</v>
      </c>
      <c r="BK903">
        <v>0.94</v>
      </c>
    </row>
    <row r="905" spans="59:64">
      <c r="BG905">
        <v>18.5</v>
      </c>
      <c r="BK905">
        <v>2.91</v>
      </c>
    </row>
    <row r="906" spans="59:64">
      <c r="BG906">
        <v>45.5</v>
      </c>
      <c r="BK906">
        <v>6.54</v>
      </c>
    </row>
    <row r="907" spans="59:64">
      <c r="BG907">
        <v>7.06</v>
      </c>
      <c r="BK907">
        <v>1.96</v>
      </c>
    </row>
    <row r="909" spans="59:64">
      <c r="BG909">
        <v>28.7</v>
      </c>
      <c r="BK909">
        <v>3.54</v>
      </c>
    </row>
    <row r="910" spans="59:64">
      <c r="BG910">
        <v>24.8</v>
      </c>
      <c r="BK910">
        <v>3.44</v>
      </c>
    </row>
    <row r="916" spans="59:69">
      <c r="BG916">
        <v>0.878</v>
      </c>
      <c r="BH916">
        <v>1.97</v>
      </c>
      <c r="BI916">
        <v>0.222</v>
      </c>
      <c r="BJ916">
        <v>0.82</v>
      </c>
      <c r="BK916">
        <v>0.13300000000000001</v>
      </c>
      <c r="BL916">
        <v>3.3099999999999997E-2</v>
      </c>
      <c r="BM916">
        <v>9.4E-2</v>
      </c>
      <c r="BN916">
        <v>1.2999999999999999E-2</v>
      </c>
      <c r="BP916">
        <v>1.1299999999999999E-2</v>
      </c>
      <c r="BQ916">
        <v>3.9E-2</v>
      </c>
    </row>
    <row r="917" spans="59:69">
      <c r="BG917">
        <v>1.74</v>
      </c>
      <c r="BH917">
        <v>2.63</v>
      </c>
      <c r="BI917">
        <v>0.55600000000000005</v>
      </c>
      <c r="BJ917">
        <v>2.19</v>
      </c>
      <c r="BK917">
        <v>0.34599999999999997</v>
      </c>
      <c r="BL917">
        <v>9.9299999999999999E-2</v>
      </c>
      <c r="BM917">
        <v>0.25</v>
      </c>
      <c r="BN917">
        <v>3.2000000000000001E-2</v>
      </c>
      <c r="BP917">
        <v>2.69E-2</v>
      </c>
      <c r="BQ917">
        <v>6.6000000000000003E-2</v>
      </c>
    </row>
    <row r="918" spans="59:69">
      <c r="BG918">
        <v>0.25900000000000001</v>
      </c>
      <c r="BH918">
        <v>0.59</v>
      </c>
      <c r="BI918">
        <v>0.10100000000000001</v>
      </c>
      <c r="BJ918">
        <v>0.5</v>
      </c>
      <c r="BK918">
        <v>0.115</v>
      </c>
      <c r="BL918">
        <v>3.8899999999999997E-2</v>
      </c>
      <c r="BM918">
        <v>0.14000000000000001</v>
      </c>
      <c r="BN918">
        <v>2.3E-2</v>
      </c>
      <c r="BP918">
        <v>2.8799999999999999E-2</v>
      </c>
      <c r="BQ918">
        <v>8.4000000000000005E-2</v>
      </c>
    </row>
    <row r="919" spans="59:69">
      <c r="BG919">
        <v>0.27100000000000002</v>
      </c>
      <c r="BH919">
        <v>0.57999999999999996</v>
      </c>
      <c r="BI919">
        <v>9.3700000000000006E-2</v>
      </c>
      <c r="BJ919">
        <v>0.48</v>
      </c>
      <c r="BK919">
        <v>0.16500000000000001</v>
      </c>
      <c r="BL919">
        <v>6.83E-2</v>
      </c>
      <c r="BM919">
        <v>0.28000000000000003</v>
      </c>
      <c r="BN919">
        <v>4.8000000000000001E-2</v>
      </c>
      <c r="BP919">
        <v>7.3700000000000002E-2</v>
      </c>
      <c r="BQ919">
        <v>0.22</v>
      </c>
    </row>
    <row r="920" spans="59:69">
      <c r="BG920">
        <v>3.37</v>
      </c>
      <c r="BH920">
        <v>2.88</v>
      </c>
      <c r="BI920">
        <v>0.47699999999999998</v>
      </c>
      <c r="BJ920">
        <v>1.7</v>
      </c>
      <c r="BK920">
        <v>0.3</v>
      </c>
      <c r="BL920">
        <v>9.9000000000000005E-2</v>
      </c>
      <c r="BM920">
        <v>0.28999999999999998</v>
      </c>
      <c r="BN920">
        <v>3.7999999999999999E-2</v>
      </c>
      <c r="BP920">
        <v>0.05</v>
      </c>
      <c r="BQ920">
        <v>0.14599999999999999</v>
      </c>
    </row>
    <row r="921" spans="59:69">
      <c r="BG921">
        <v>0.36099999999999999</v>
      </c>
      <c r="BH921">
        <v>0.55000000000000004</v>
      </c>
      <c r="BI921">
        <v>8.7999999999999995E-2</v>
      </c>
      <c r="BJ921">
        <v>0.45800000000000002</v>
      </c>
      <c r="BK921">
        <v>0.187</v>
      </c>
      <c r="BL921">
        <v>8.2500000000000004E-2</v>
      </c>
      <c r="BM921">
        <v>0.3</v>
      </c>
      <c r="BN921">
        <v>6.0999999999999999E-2</v>
      </c>
      <c r="BP921">
        <v>0.11</v>
      </c>
      <c r="BQ921">
        <v>0.33</v>
      </c>
    </row>
    <row r="922" spans="59:69">
      <c r="BG922">
        <v>0.43</v>
      </c>
      <c r="BH922">
        <v>3.6</v>
      </c>
      <c r="BJ922">
        <v>1.37</v>
      </c>
      <c r="BK922">
        <v>0.52200000000000002</v>
      </c>
      <c r="BL922">
        <v>0.23</v>
      </c>
      <c r="BN922">
        <v>0.128</v>
      </c>
      <c r="BP922">
        <v>0.24199999999999999</v>
      </c>
    </row>
    <row r="927" spans="59:69">
      <c r="BG927">
        <v>13.8</v>
      </c>
      <c r="BH927">
        <v>19.399999999999999</v>
      </c>
      <c r="BJ927">
        <v>5.43</v>
      </c>
      <c r="BK927">
        <v>0.77100000000000002</v>
      </c>
      <c r="BL927">
        <v>0.28999999999999998</v>
      </c>
      <c r="BN927">
        <v>0.16400000000000001</v>
      </c>
      <c r="BP927">
        <v>0.108</v>
      </c>
    </row>
    <row r="929" spans="59:68">
      <c r="BG929">
        <v>2.2599999999999998</v>
      </c>
      <c r="BH929">
        <v>8</v>
      </c>
      <c r="BJ929">
        <v>4.0599999999999996</v>
      </c>
      <c r="BK929">
        <v>0.75700000000000001</v>
      </c>
      <c r="BL929">
        <v>0.2</v>
      </c>
      <c r="BN929">
        <v>7.3999999999999996E-2</v>
      </c>
      <c r="BP929">
        <v>0.20499999999999999</v>
      </c>
    </row>
    <row r="930" spans="59:68">
      <c r="BG930">
        <v>2.15</v>
      </c>
      <c r="BH930">
        <v>2.2999999999999998</v>
      </c>
      <c r="BJ930">
        <v>1.39</v>
      </c>
      <c r="BK930">
        <v>0.28199999999999997</v>
      </c>
      <c r="BL930">
        <v>0.13</v>
      </c>
      <c r="BN930">
        <v>3.3000000000000002E-2</v>
      </c>
      <c r="BP930">
        <v>7.0000000000000007E-2</v>
      </c>
    </row>
    <row r="931" spans="59:68">
      <c r="BG931">
        <v>4</v>
      </c>
      <c r="BH931">
        <v>3.5</v>
      </c>
      <c r="BJ931">
        <v>0.89200000000000002</v>
      </c>
      <c r="BK931">
        <v>0.27400000000000002</v>
      </c>
    </row>
    <row r="932" spans="59:68">
      <c r="BG932">
        <v>1.79</v>
      </c>
      <c r="BH932">
        <v>4.7</v>
      </c>
      <c r="BJ932">
        <v>1.48</v>
      </c>
      <c r="BK932">
        <v>0.33400000000000002</v>
      </c>
      <c r="BL932">
        <v>0.15</v>
      </c>
      <c r="BN932">
        <v>5.2999999999999999E-2</v>
      </c>
      <c r="BP932">
        <v>0.19700000000000001</v>
      </c>
    </row>
    <row r="933" spans="59:68">
      <c r="BG933">
        <v>2</v>
      </c>
      <c r="BH933">
        <v>3.5</v>
      </c>
      <c r="BJ933">
        <v>2.82</v>
      </c>
      <c r="BK933">
        <v>0.68100000000000005</v>
      </c>
    </row>
    <row r="934" spans="59:68">
      <c r="BG934">
        <v>3</v>
      </c>
      <c r="BH934">
        <v>1</v>
      </c>
      <c r="BJ934">
        <v>0.47499999999999998</v>
      </c>
      <c r="BK934">
        <v>8.7999999999999995E-2</v>
      </c>
    </row>
    <row r="935" spans="59:68">
      <c r="BG935">
        <v>3.59</v>
      </c>
      <c r="BH935">
        <v>7.4</v>
      </c>
      <c r="BJ935">
        <v>2.04</v>
      </c>
      <c r="BK935">
        <v>0.33500000000000002</v>
      </c>
      <c r="BL935">
        <v>0.12</v>
      </c>
      <c r="BN935">
        <v>3.6999999999999998E-2</v>
      </c>
      <c r="BP935">
        <v>7.0000000000000007E-2</v>
      </c>
    </row>
    <row r="936" spans="59:68">
      <c r="BG936">
        <v>3</v>
      </c>
      <c r="BH936">
        <v>4</v>
      </c>
      <c r="BJ936">
        <v>0.97899999999999998</v>
      </c>
      <c r="BK936">
        <v>0.24</v>
      </c>
    </row>
    <row r="938" spans="59:68">
      <c r="BG938">
        <v>3</v>
      </c>
      <c r="BH938">
        <v>4.5</v>
      </c>
    </row>
    <row r="939" spans="59:68">
      <c r="BG939">
        <v>2</v>
      </c>
      <c r="BH939">
        <v>8.5</v>
      </c>
    </row>
    <row r="940" spans="59:68">
      <c r="BH940">
        <v>8</v>
      </c>
    </row>
    <row r="941" spans="59:68">
      <c r="BG941">
        <v>1.61</v>
      </c>
      <c r="BH941">
        <v>5.17</v>
      </c>
      <c r="BJ941">
        <v>2.82</v>
      </c>
      <c r="BK941">
        <v>0.68</v>
      </c>
      <c r="BL941">
        <v>0.26</v>
      </c>
      <c r="BN941">
        <v>8.4000000000000005E-2</v>
      </c>
      <c r="BP941">
        <v>0.09</v>
      </c>
    </row>
    <row r="942" spans="59:68">
      <c r="BG942">
        <v>3</v>
      </c>
      <c r="BH942">
        <v>12.5</v>
      </c>
      <c r="BJ942">
        <v>1.95</v>
      </c>
      <c r="BK942">
        <v>0.438</v>
      </c>
    </row>
    <row r="943" spans="59:68">
      <c r="BG943">
        <v>2.29</v>
      </c>
      <c r="BH943">
        <v>6.53</v>
      </c>
      <c r="BJ943">
        <v>3.69</v>
      </c>
      <c r="BK943">
        <v>0.82499999999999996</v>
      </c>
      <c r="BL943">
        <v>0.2</v>
      </c>
      <c r="BN943">
        <v>0.10100000000000001</v>
      </c>
      <c r="BP943">
        <v>0.111</v>
      </c>
    </row>
    <row r="944" spans="59:68">
      <c r="BG944">
        <v>28.4</v>
      </c>
      <c r="BH944">
        <v>55.4</v>
      </c>
      <c r="BJ944">
        <v>23.7</v>
      </c>
      <c r="BK944">
        <v>3.87</v>
      </c>
      <c r="BL944">
        <v>1</v>
      </c>
      <c r="BN944">
        <v>0.42699999999999999</v>
      </c>
      <c r="BP944">
        <v>0.255</v>
      </c>
    </row>
    <row r="945" spans="59:68">
      <c r="BH945">
        <v>20.5</v>
      </c>
    </row>
    <row r="946" spans="59:68">
      <c r="BG946">
        <v>6.22</v>
      </c>
      <c r="BH946">
        <v>14.5</v>
      </c>
      <c r="BJ946">
        <v>6.79</v>
      </c>
      <c r="BK946">
        <v>1.36</v>
      </c>
      <c r="BL946">
        <v>0.43</v>
      </c>
      <c r="BN946">
        <v>0.16600000000000001</v>
      </c>
      <c r="BP946">
        <v>0.157</v>
      </c>
    </row>
    <row r="947" spans="59:68">
      <c r="BG947">
        <v>16.7</v>
      </c>
      <c r="BH947">
        <v>34.6</v>
      </c>
      <c r="BJ947">
        <v>16.100000000000001</v>
      </c>
      <c r="BK947">
        <v>2.85</v>
      </c>
      <c r="BL947">
        <v>0.85</v>
      </c>
      <c r="BN947">
        <v>0.318</v>
      </c>
      <c r="BP947">
        <v>0.27100000000000002</v>
      </c>
    </row>
    <row r="948" spans="59:68">
      <c r="BG948">
        <v>12</v>
      </c>
      <c r="BH948">
        <v>22</v>
      </c>
    </row>
    <row r="949" spans="59:68">
      <c r="BG949">
        <v>22.3</v>
      </c>
      <c r="BH949">
        <v>39.200000000000003</v>
      </c>
      <c r="BJ949">
        <v>14.4</v>
      </c>
      <c r="BK949">
        <v>2.2400000000000002</v>
      </c>
      <c r="BL949">
        <v>0.56999999999999995</v>
      </c>
      <c r="BN949">
        <v>0.21</v>
      </c>
      <c r="BP949">
        <v>0.16900000000000001</v>
      </c>
    </row>
    <row r="950" spans="59:68">
      <c r="BG950">
        <v>5</v>
      </c>
      <c r="BH950">
        <v>15</v>
      </c>
    </row>
    <row r="951" spans="59:68">
      <c r="BG951">
        <v>8</v>
      </c>
      <c r="BH951">
        <v>19</v>
      </c>
    </row>
    <row r="952" spans="59:68">
      <c r="BG952">
        <v>44</v>
      </c>
      <c r="BH952">
        <v>73</v>
      </c>
    </row>
    <row r="953" spans="59:68">
      <c r="BG953">
        <v>32</v>
      </c>
      <c r="BH953">
        <v>49</v>
      </c>
    </row>
    <row r="954" spans="59:68">
      <c r="BG954">
        <v>4.95</v>
      </c>
      <c r="BH954">
        <v>13.5</v>
      </c>
      <c r="BL954">
        <v>0.55000000000000004</v>
      </c>
      <c r="BN954">
        <v>0.22</v>
      </c>
      <c r="BP954">
        <v>0.16800000000000001</v>
      </c>
    </row>
    <row r="956" spans="59:68">
      <c r="BG956">
        <v>2.2999999999999998</v>
      </c>
      <c r="BH956">
        <v>6.94</v>
      </c>
      <c r="BJ956">
        <v>5.6</v>
      </c>
      <c r="BK956">
        <v>1.71</v>
      </c>
      <c r="BL956">
        <v>0.63</v>
      </c>
      <c r="BN956">
        <v>0.4</v>
      </c>
      <c r="BP956">
        <v>0.4</v>
      </c>
    </row>
    <row r="957" spans="59:68">
      <c r="BG957">
        <v>14.2</v>
      </c>
      <c r="BH957">
        <v>29.3</v>
      </c>
      <c r="BJ957">
        <v>14.2</v>
      </c>
      <c r="BK957">
        <v>2.8</v>
      </c>
      <c r="BL957">
        <v>0.74</v>
      </c>
      <c r="BN957">
        <v>0.36</v>
      </c>
      <c r="BP957">
        <v>0.38</v>
      </c>
    </row>
    <row r="958" spans="59:68">
      <c r="BG958">
        <v>7.76</v>
      </c>
      <c r="BH958">
        <v>18.2</v>
      </c>
      <c r="BJ958">
        <v>12</v>
      </c>
      <c r="BK958">
        <v>2.4700000000000002</v>
      </c>
      <c r="BL958">
        <v>0.77</v>
      </c>
      <c r="BN958">
        <v>0.3</v>
      </c>
    </row>
    <row r="959" spans="59:68">
      <c r="BG959">
        <v>2.66</v>
      </c>
      <c r="BH959">
        <v>5.46</v>
      </c>
      <c r="BJ959">
        <v>4.01</v>
      </c>
      <c r="BK959">
        <v>0.94</v>
      </c>
      <c r="BL959">
        <v>0.3</v>
      </c>
    </row>
    <row r="961" spans="59:69">
      <c r="BG961">
        <v>18.5</v>
      </c>
      <c r="BH961">
        <v>37</v>
      </c>
      <c r="BJ961">
        <v>18.399999999999999</v>
      </c>
      <c r="BK961">
        <v>2.91</v>
      </c>
      <c r="BL961">
        <v>0.8</v>
      </c>
    </row>
    <row r="962" spans="59:69">
      <c r="BG962">
        <v>45.5</v>
      </c>
      <c r="BH962">
        <v>90.1</v>
      </c>
      <c r="BJ962">
        <v>38.4</v>
      </c>
      <c r="BK962">
        <v>6.54</v>
      </c>
      <c r="BL962">
        <v>1.9</v>
      </c>
      <c r="BN962">
        <v>0.64</v>
      </c>
      <c r="BP962">
        <v>0.53</v>
      </c>
    </row>
    <row r="963" spans="59:69">
      <c r="BG963">
        <v>7.06</v>
      </c>
      <c r="BH963">
        <v>16.2</v>
      </c>
      <c r="BJ963">
        <v>9.6999999999999993</v>
      </c>
      <c r="BK963">
        <v>1.96</v>
      </c>
      <c r="BL963">
        <v>0.46</v>
      </c>
      <c r="BN963">
        <v>0.28000000000000003</v>
      </c>
      <c r="BP963">
        <v>0.28999999999999998</v>
      </c>
    </row>
    <row r="965" spans="59:69">
      <c r="BG965">
        <v>28.7</v>
      </c>
      <c r="BH965">
        <v>55.5</v>
      </c>
      <c r="BJ965">
        <v>22.1</v>
      </c>
      <c r="BK965">
        <v>3.54</v>
      </c>
      <c r="BL965">
        <v>1</v>
      </c>
    </row>
    <row r="966" spans="59:69">
      <c r="BG966">
        <v>24.8</v>
      </c>
      <c r="BH966">
        <v>44.4</v>
      </c>
      <c r="BJ966">
        <v>21.3</v>
      </c>
      <c r="BK966">
        <v>3.44</v>
      </c>
      <c r="BL966">
        <v>0.83</v>
      </c>
      <c r="BN966">
        <v>0.28999999999999998</v>
      </c>
      <c r="BP966">
        <v>0.21</v>
      </c>
    </row>
    <row r="967" spans="59:69">
      <c r="BG967">
        <v>0.97</v>
      </c>
      <c r="BH967">
        <v>2.9</v>
      </c>
      <c r="BJ967">
        <v>1.5269999999999999</v>
      </c>
      <c r="BK967">
        <v>0.251</v>
      </c>
      <c r="BL967">
        <v>6.9000000000000006E-2</v>
      </c>
      <c r="BN967">
        <v>2.3E-2</v>
      </c>
    </row>
    <row r="968" spans="59:69">
      <c r="BG968">
        <v>1.33</v>
      </c>
      <c r="BH968">
        <v>2.7</v>
      </c>
      <c r="BJ968">
        <v>1.1719999999999999</v>
      </c>
      <c r="BK968">
        <v>0.248</v>
      </c>
      <c r="BL968">
        <v>9.1999999999999998E-2</v>
      </c>
      <c r="BN968">
        <v>4.2999999999999997E-2</v>
      </c>
    </row>
    <row r="969" spans="59:69">
      <c r="BG969">
        <v>0.51</v>
      </c>
      <c r="BH969">
        <v>1.6</v>
      </c>
      <c r="BJ969">
        <v>0.47499999999999998</v>
      </c>
      <c r="BK969">
        <v>0.114</v>
      </c>
      <c r="BL969">
        <v>3.7999999999999999E-2</v>
      </c>
      <c r="BN969">
        <v>2.5000000000000001E-2</v>
      </c>
    </row>
    <row r="970" spans="59:69">
      <c r="BG970">
        <v>0.26</v>
      </c>
      <c r="BH970">
        <v>0.85</v>
      </c>
      <c r="BJ970">
        <v>0.53400000000000003</v>
      </c>
      <c r="BK970">
        <v>0.153</v>
      </c>
      <c r="BL970">
        <v>5.6000000000000001E-2</v>
      </c>
      <c r="BN970">
        <v>2.9000000000000001E-2</v>
      </c>
    </row>
    <row r="971" spans="59:69">
      <c r="BG971">
        <v>0.99</v>
      </c>
      <c r="BH971">
        <v>1.6</v>
      </c>
      <c r="BJ971">
        <v>0.38</v>
      </c>
      <c r="BK971">
        <v>6.8000000000000005E-2</v>
      </c>
      <c r="BL971">
        <v>3.1E-2</v>
      </c>
      <c r="BN971">
        <v>8.0000000000000002E-3</v>
      </c>
    </row>
    <row r="972" spans="59:69">
      <c r="BG972">
        <v>0.85</v>
      </c>
      <c r="BH972">
        <v>2.2999999999999998</v>
      </c>
      <c r="BJ972">
        <v>1.157</v>
      </c>
      <c r="BK972">
        <v>0.32100000000000001</v>
      </c>
      <c r="BL972">
        <v>0.13</v>
      </c>
      <c r="BN972">
        <v>6.8000000000000005E-2</v>
      </c>
    </row>
    <row r="973" spans="59:69">
      <c r="BG973">
        <v>0.42</v>
      </c>
      <c r="BH973">
        <v>1.3</v>
      </c>
      <c r="BJ973">
        <v>0.84599999999999997</v>
      </c>
      <c r="BK973">
        <v>0.27</v>
      </c>
      <c r="BL973">
        <v>8.8999999999999996E-2</v>
      </c>
      <c r="BN973">
        <v>6.8000000000000005E-2</v>
      </c>
    </row>
    <row r="974" spans="59:69">
      <c r="BG974">
        <v>0.97</v>
      </c>
      <c r="BH974">
        <v>2.13</v>
      </c>
      <c r="BJ974">
        <v>1.36</v>
      </c>
      <c r="BK974">
        <v>0.34</v>
      </c>
      <c r="BL974">
        <v>0.12</v>
      </c>
      <c r="BM974">
        <v>0.39</v>
      </c>
      <c r="BO974">
        <v>0.49</v>
      </c>
      <c r="BQ974">
        <v>0.31</v>
      </c>
    </row>
    <row r="975" spans="59:69">
      <c r="BG975">
        <v>0.47</v>
      </c>
      <c r="BH975">
        <v>1.28</v>
      </c>
      <c r="BJ975">
        <v>0.9</v>
      </c>
      <c r="BK975">
        <v>0.3</v>
      </c>
      <c r="BL975">
        <v>0.12</v>
      </c>
      <c r="BM975">
        <v>0.41</v>
      </c>
      <c r="BO975">
        <v>0.51</v>
      </c>
      <c r="BQ975">
        <v>0.34</v>
      </c>
    </row>
    <row r="976" spans="59:69">
      <c r="BG976">
        <v>4.75</v>
      </c>
      <c r="BH976">
        <v>6.93</v>
      </c>
      <c r="BJ976">
        <v>3.63</v>
      </c>
      <c r="BK976">
        <v>0.64</v>
      </c>
      <c r="BL976">
        <v>0.19</v>
      </c>
      <c r="BM976">
        <v>0.6</v>
      </c>
      <c r="BO976">
        <v>0.51</v>
      </c>
      <c r="BQ976">
        <v>0.28999999999999998</v>
      </c>
    </row>
    <row r="977" spans="59:69">
      <c r="BG977">
        <v>2.86</v>
      </c>
      <c r="BH977">
        <v>7.82</v>
      </c>
      <c r="BJ977">
        <v>4.8600000000000003</v>
      </c>
      <c r="BK977">
        <v>1.21</v>
      </c>
      <c r="BL977">
        <v>0.41</v>
      </c>
      <c r="BM977">
        <v>1.25</v>
      </c>
      <c r="BO977">
        <v>1.03</v>
      </c>
      <c r="BQ977">
        <v>0.46</v>
      </c>
    </row>
    <row r="979" spans="59:69">
      <c r="BG979">
        <v>1.53</v>
      </c>
      <c r="BH979">
        <v>3.08</v>
      </c>
      <c r="BJ979">
        <v>1.32</v>
      </c>
      <c r="BK979">
        <v>0.27</v>
      </c>
      <c r="BL979">
        <v>0.09</v>
      </c>
      <c r="BM979">
        <v>0.24</v>
      </c>
      <c r="BO979">
        <v>0.16</v>
      </c>
      <c r="BQ979">
        <v>0.06</v>
      </c>
    </row>
    <row r="980" spans="59:69">
      <c r="BG980">
        <v>3.26</v>
      </c>
      <c r="BH980">
        <v>8.09</v>
      </c>
      <c r="BJ980">
        <v>4.95</v>
      </c>
      <c r="BK980">
        <v>1.02</v>
      </c>
      <c r="BL980">
        <v>0.31</v>
      </c>
      <c r="BM980">
        <v>0.81</v>
      </c>
      <c r="BO980">
        <v>0.56000000000000005</v>
      </c>
      <c r="BQ980">
        <v>0.22</v>
      </c>
    </row>
    <row r="981" spans="59:69">
      <c r="BG981">
        <v>4.78</v>
      </c>
      <c r="BH981">
        <v>11.86</v>
      </c>
      <c r="BJ981">
        <v>6.53</v>
      </c>
      <c r="BK981">
        <v>1.3</v>
      </c>
      <c r="BL981">
        <v>0.42</v>
      </c>
      <c r="BM981">
        <v>1.1399999999999999</v>
      </c>
      <c r="BO981">
        <v>0.87</v>
      </c>
      <c r="BQ981">
        <v>0.4</v>
      </c>
    </row>
    <row r="982" spans="59:69">
      <c r="BG982">
        <v>19.850000000000001</v>
      </c>
      <c r="BH982">
        <v>47.76</v>
      </c>
      <c r="BJ982">
        <v>27.49</v>
      </c>
      <c r="BK982">
        <v>6.02</v>
      </c>
      <c r="BL982">
        <v>1.92</v>
      </c>
      <c r="BM982">
        <v>5.17</v>
      </c>
      <c r="BQ982">
        <v>1.08</v>
      </c>
    </row>
    <row r="983" spans="59:69">
      <c r="BG983">
        <v>4.7699999999999996</v>
      </c>
      <c r="BH983">
        <v>11.49</v>
      </c>
      <c r="BJ983">
        <v>5.66</v>
      </c>
      <c r="BK983">
        <v>1.1100000000000001</v>
      </c>
      <c r="BL983">
        <v>0.36</v>
      </c>
      <c r="BM983">
        <v>0.99</v>
      </c>
      <c r="BO983">
        <v>0.8</v>
      </c>
      <c r="BQ983">
        <v>0.39</v>
      </c>
    </row>
    <row r="984" spans="59:69">
      <c r="BG984">
        <v>8.1300000000000008</v>
      </c>
      <c r="BH984">
        <v>17.22</v>
      </c>
      <c r="BJ984">
        <v>7.73</v>
      </c>
      <c r="BK984">
        <v>1.27</v>
      </c>
      <c r="BL984">
        <v>0.39</v>
      </c>
      <c r="BM984">
        <v>0.99</v>
      </c>
      <c r="BO984">
        <v>0.75</v>
      </c>
      <c r="BQ984">
        <v>0.38</v>
      </c>
    </row>
    <row r="986" spans="59:69">
      <c r="BG986">
        <v>12.94</v>
      </c>
      <c r="BH986">
        <v>25.1</v>
      </c>
      <c r="BJ986">
        <v>10.7</v>
      </c>
      <c r="BK986">
        <v>1.84</v>
      </c>
      <c r="BL986">
        <v>0.55000000000000004</v>
      </c>
      <c r="BM986">
        <v>1.39</v>
      </c>
      <c r="BO986">
        <v>0.99</v>
      </c>
      <c r="BQ986">
        <v>0.36</v>
      </c>
    </row>
    <row r="987" spans="59:69">
      <c r="BG987">
        <v>24.96</v>
      </c>
      <c r="BH987">
        <v>40.92</v>
      </c>
      <c r="BJ987">
        <v>14.88</v>
      </c>
      <c r="BK987">
        <v>2.25</v>
      </c>
      <c r="BL987">
        <v>0.63</v>
      </c>
      <c r="BM987">
        <v>1.69</v>
      </c>
      <c r="BO987">
        <v>0.9</v>
      </c>
      <c r="BQ987">
        <v>0.22</v>
      </c>
    </row>
    <row r="988" spans="59:69">
      <c r="BG988">
        <v>31.69</v>
      </c>
      <c r="BH988">
        <v>54.16</v>
      </c>
      <c r="BJ988">
        <v>19.95</v>
      </c>
      <c r="BK988">
        <v>3.17</v>
      </c>
      <c r="BL988">
        <v>0.92</v>
      </c>
      <c r="BM988">
        <v>2.46</v>
      </c>
      <c r="BO988">
        <v>1.62</v>
      </c>
      <c r="BQ988">
        <v>0.68</v>
      </c>
    </row>
    <row r="1009" spans="59:69">
      <c r="BG1009">
        <v>9.7000000000000003E-2</v>
      </c>
      <c r="BH1009">
        <v>0.36499999999999999</v>
      </c>
      <c r="BI1009">
        <v>6.6000000000000003E-2</v>
      </c>
      <c r="BJ1009">
        <v>0.378</v>
      </c>
      <c r="BK1009">
        <v>7.5999999999999998E-2</v>
      </c>
      <c r="BL1009">
        <v>2.9000000000000001E-2</v>
      </c>
      <c r="BM1009">
        <v>0.104</v>
      </c>
      <c r="BN1009">
        <v>1.9E-2</v>
      </c>
      <c r="BP1009">
        <v>3.2000000000000001E-2</v>
      </c>
      <c r="BQ1009">
        <v>7.1999999999999995E-2</v>
      </c>
    </row>
    <row r="1010" spans="59:69">
      <c r="BG1010">
        <v>0.19800000000000001</v>
      </c>
      <c r="BH1010">
        <v>0.64500000000000002</v>
      </c>
      <c r="BI1010">
        <v>0.11700000000000001</v>
      </c>
      <c r="BJ1010">
        <v>0.53900000000000003</v>
      </c>
      <c r="BK1010">
        <v>0.14399999999999999</v>
      </c>
      <c r="BL1010">
        <v>5.5E-2</v>
      </c>
      <c r="BM1010">
        <v>0.23400000000000001</v>
      </c>
      <c r="BN1010">
        <v>4.8000000000000001E-2</v>
      </c>
      <c r="BP1010">
        <v>7.4999999999999997E-2</v>
      </c>
      <c r="BQ1010">
        <v>0.252</v>
      </c>
    </row>
    <row r="1011" spans="59:69">
      <c r="BG1011">
        <v>8.5999999999999993E-2</v>
      </c>
      <c r="BH1011">
        <v>0.249</v>
      </c>
      <c r="BI1011">
        <v>5.3999999999999999E-2</v>
      </c>
      <c r="BJ1011">
        <v>0.26600000000000001</v>
      </c>
      <c r="BK1011">
        <v>8.1000000000000003E-2</v>
      </c>
      <c r="BL1011">
        <v>3.1E-2</v>
      </c>
      <c r="BM1011">
        <v>0.11799999999999999</v>
      </c>
      <c r="BN1011">
        <v>2.4E-2</v>
      </c>
      <c r="BP1011">
        <v>3.4000000000000002E-2</v>
      </c>
      <c r="BQ1011">
        <v>0.121</v>
      </c>
    </row>
    <row r="1012" spans="59:69">
      <c r="BG1012">
        <v>0.107</v>
      </c>
      <c r="BH1012">
        <v>0.27100000000000002</v>
      </c>
      <c r="BI1012">
        <v>5.0999999999999997E-2</v>
      </c>
      <c r="BJ1012">
        <v>0.28299999999999997</v>
      </c>
      <c r="BK1012">
        <v>8.2000000000000003E-2</v>
      </c>
      <c r="BL1012">
        <v>3.2000000000000001E-2</v>
      </c>
      <c r="BM1012">
        <v>0.14199999999999999</v>
      </c>
      <c r="BN1012">
        <v>2.8000000000000001E-2</v>
      </c>
      <c r="BP1012">
        <v>3.9E-2</v>
      </c>
      <c r="BQ1012">
        <v>0.128</v>
      </c>
    </row>
    <row r="1017" spans="59:69">
      <c r="BG1017">
        <v>1.6919999999999999</v>
      </c>
      <c r="BH1017">
        <v>3.48</v>
      </c>
      <c r="BI1017">
        <v>0.45800000000000002</v>
      </c>
      <c r="BJ1017">
        <v>1.752</v>
      </c>
      <c r="BK1017">
        <v>0.33900000000000002</v>
      </c>
      <c r="BL1017">
        <v>9.1999999999999998E-2</v>
      </c>
      <c r="BM1017">
        <v>0.38600000000000001</v>
      </c>
      <c r="BN1017">
        <v>7.4999999999999997E-2</v>
      </c>
      <c r="BP1017">
        <v>0.11899999999999999</v>
      </c>
      <c r="BQ1017">
        <v>0.38900000000000001</v>
      </c>
    </row>
    <row r="1018" spans="59:69">
      <c r="BG1018">
        <v>0.49399999999999999</v>
      </c>
      <c r="BH1018">
        <v>0.57999999999999996</v>
      </c>
      <c r="BI1018">
        <v>6.4000000000000001E-2</v>
      </c>
      <c r="BJ1018">
        <v>0.26700000000000002</v>
      </c>
      <c r="BK1018">
        <v>7.1999999999999995E-2</v>
      </c>
      <c r="BL1018">
        <v>2.7E-2</v>
      </c>
      <c r="BM1018">
        <v>0.11600000000000001</v>
      </c>
      <c r="BN1018">
        <v>2.5000000000000001E-2</v>
      </c>
      <c r="BP1018">
        <v>0.04</v>
      </c>
      <c r="BQ1018">
        <v>0.158</v>
      </c>
    </row>
    <row r="1019" spans="59:69">
      <c r="BG1019">
        <v>0.34</v>
      </c>
      <c r="BH1019">
        <v>0.59399999999999997</v>
      </c>
      <c r="BI1019">
        <v>6.0999999999999999E-2</v>
      </c>
      <c r="BJ1019">
        <v>0.30499999999999999</v>
      </c>
      <c r="BK1019">
        <v>9.2999999999999999E-2</v>
      </c>
      <c r="BL1019">
        <v>0.05</v>
      </c>
      <c r="BM1019">
        <v>0.18099999999999999</v>
      </c>
      <c r="BN1019">
        <v>3.6999999999999998E-2</v>
      </c>
      <c r="BP1019">
        <v>6.9000000000000006E-2</v>
      </c>
      <c r="BQ1019">
        <v>0.24199999999999999</v>
      </c>
    </row>
    <row r="1022" spans="59:69">
      <c r="BG1022">
        <v>0.10199999999999999</v>
      </c>
      <c r="BH1022">
        <v>0.16200000000000001</v>
      </c>
      <c r="BI1022">
        <v>1.7999999999999999E-2</v>
      </c>
      <c r="BJ1022">
        <v>8.8999999999999996E-2</v>
      </c>
      <c r="BK1022">
        <v>2.8000000000000001E-2</v>
      </c>
      <c r="BL1022">
        <v>1.2999999999999999E-2</v>
      </c>
      <c r="BM1022">
        <v>7.4999999999999997E-2</v>
      </c>
      <c r="BN1022">
        <v>2.1000000000000001E-2</v>
      </c>
      <c r="BP1022">
        <v>0.05</v>
      </c>
      <c r="BQ1022">
        <v>0.19500000000000001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66</vt:i4>
      </vt:variant>
    </vt:vector>
  </HeadingPairs>
  <TitlesOfParts>
    <vt:vector size="69" baseType="lpstr">
      <vt:lpstr>Spinel Perid xenoliths</vt:lpstr>
      <vt:lpstr>Garnet Peridotites</vt:lpstr>
      <vt:lpstr>Massif Peridotites</vt:lpstr>
      <vt:lpstr>__TiO2</vt:lpstr>
      <vt:lpstr>_SiO2</vt:lpstr>
      <vt:lpstr>_TiO2</vt:lpstr>
      <vt:lpstr>Al2O3</vt:lpstr>
      <vt:lpstr>As</vt:lpstr>
      <vt:lpstr>Au</vt:lpstr>
      <vt:lpstr>B</vt:lpstr>
      <vt:lpstr>Ba</vt:lpstr>
      <vt:lpstr>Be</vt:lpstr>
      <vt:lpstr>Bi</vt:lpstr>
      <vt:lpstr>Br</vt:lpstr>
      <vt:lpstr>CaO</vt:lpstr>
      <vt:lpstr>Ce</vt:lpstr>
      <vt:lpstr>Cl</vt:lpstr>
      <vt:lpstr>Co</vt:lpstr>
      <vt:lpstr>Cr</vt:lpstr>
      <vt:lpstr>Cu</vt:lpstr>
      <vt:lpstr>Database</vt:lpstr>
      <vt:lpstr>Dy</vt:lpstr>
      <vt:lpstr>Er</vt:lpstr>
      <vt:lpstr>Eu</vt:lpstr>
      <vt:lpstr>F</vt:lpstr>
      <vt:lpstr>Fe0</vt:lpstr>
      <vt:lpstr>Fe2O3</vt:lpstr>
      <vt:lpstr>FeO_total</vt:lpstr>
      <vt:lpstr>Ga</vt:lpstr>
      <vt:lpstr>Gd</vt:lpstr>
      <vt:lpstr>Ge</vt:lpstr>
      <vt:lpstr>Hf</vt:lpstr>
      <vt:lpstr>Hg</vt:lpstr>
      <vt:lpstr>Ho</vt:lpstr>
      <vt:lpstr>Ir</vt:lpstr>
      <vt:lpstr>K2O</vt:lpstr>
      <vt:lpstr>La</vt:lpstr>
      <vt:lpstr>Li</vt:lpstr>
      <vt:lpstr>Lu</vt:lpstr>
      <vt:lpstr>Mg0</vt:lpstr>
      <vt:lpstr>MnO</vt:lpstr>
      <vt:lpstr>Na2O</vt:lpstr>
      <vt:lpstr>Nb</vt:lpstr>
      <vt:lpstr>Nd</vt:lpstr>
      <vt:lpstr>Ni</vt:lpstr>
      <vt:lpstr>Os</vt:lpstr>
      <vt:lpstr>P2O5</vt:lpstr>
      <vt:lpstr>Pb</vt:lpstr>
      <vt:lpstr>Pr</vt:lpstr>
      <vt:lpstr>Pt</vt:lpstr>
      <vt:lpstr>Rb</vt:lpstr>
      <vt:lpstr>Re</vt:lpstr>
      <vt:lpstr>S</vt:lpstr>
      <vt:lpstr>Sc</vt:lpstr>
      <vt:lpstr>Se</vt:lpstr>
      <vt:lpstr>Sm</vt:lpstr>
      <vt:lpstr>Sr</vt:lpstr>
      <vt:lpstr>Ta</vt:lpstr>
      <vt:lpstr>Tb</vt:lpstr>
      <vt:lpstr>Th</vt:lpstr>
      <vt:lpstr>Tl</vt:lpstr>
      <vt:lpstr>Total</vt:lpstr>
      <vt:lpstr>U</vt:lpstr>
      <vt:lpstr>V</vt:lpstr>
      <vt:lpstr>W</vt:lpstr>
      <vt:lpstr>Y</vt:lpstr>
      <vt:lpstr>Yb</vt:lpstr>
      <vt:lpstr>Zn</vt:lpstr>
      <vt:lpstr>Zr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2013-03-16T21:08:07Z</dcterms:modified>
</cp:coreProperties>
</file>