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1865" windowHeight="886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<sst xmlns="http://schemas.openxmlformats.org/spreadsheetml/2006/main" count="21" uniqueCount="20">
  <si>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%</t>
  </si>
  <si>
    <t>T1 Ga</t>
  </si>
  <si>
    <t>T2 Ga</t>
  </si>
  <si>
    <t>T1 Pb206</t>
  </si>
  <si>
    <t>T1 Pb207</t>
  </si>
  <si>
    <t>T2 Pb206</t>
  </si>
  <si>
    <t>T2 Pb207</t>
  </si>
  <si>
    <t>Ages</t>
  </si>
  <si>
    <t>Calc 7/6 Age</t>
  </si>
  <si>
    <t>HfRatio</t>
  </si>
  <si>
    <t>Notes:</t>
  </si>
  <si>
    <t>7/6</t>
  </si>
  <si>
    <t>T1T2_Pb206</t>
  </si>
  <si>
    <t>T1T2_Pb207</t>
  </si>
  <si>
    <t>HfRatio CHUR</t>
  </si>
  <si>
    <r>
      <t xml:space="preserve">ε </t>
    </r>
    <r>
      <rPr>
        <b/>
        <sz val="10"/>
        <rFont val="Arial"/>
        <family val="2"/>
      </rPr>
      <t>Hf</t>
    </r>
  </si>
  <si>
    <t>U Conc</t>
  </si>
  <si>
    <t>U conc</t>
  </si>
  <si>
    <t>1. Cells in red are user inputs, the rest is calculated</t>
  </si>
  <si>
    <t>2. If the macros do not work, enable them from the Tools--&gt;Options--&gt;Security--&gt;macro security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</si>
</sst>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d\,\ yyyy"/>
    <numFmt numFmtId="174" formatCode="mm/dd/yy;@"/>
    <numFmt numFmtId="175" formatCode="[$-409]mmmm\ d\,\ yyyy;@"/>
    <numFmt numFmtId="176" formatCode="0.000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E+00"/>
    <numFmt numFmtId="183" formatCode="0.0E+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final!$J$3:$J$13</c:f>
              <c:numCache/>
            </c:numRef>
          </c:xVal>
          <c:yVal>
            <c:numRef>
              <c:f>final!$L$3:$L$1411</c:f>
              <c:numCache/>
            </c:numRef>
          </c:yVal>
          <c:smooth val="1"/>
        </c:ser>
        <c:axId val="4261185"/>
        <c:axId val="38350666"/>
      </c:scatterChart>
      <c:valAx>
        <c:axId val="4261185"/>
        <c:scaling>
          <c:orientation val="minMax"/>
          <c:max val="4.5"/>
          <c:min val="2.8"/>
        </c:scaling>
        <c:axPos val="b"/>
        <c:delete val="0"/>
        <c:numFmt formatCode="General" sourceLinked="1"/>
        <c:majorTickMark val="in"/>
        <c:minorTickMark val="in"/>
        <c:tickLblPos val="low"/>
        <c:crossAx val="38350666"/>
        <c:crossesAt val="-10"/>
        <c:crossBetween val="midCat"/>
        <c:dispUnits/>
      </c:valAx>
      <c:valAx>
        <c:axId val="3835066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261185"/>
        <c:crossesAt val="2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80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5725" y="2266950"/>
        <a:ext cx="7324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3" max="3" width="11.00390625" style="0" bestFit="1" customWidth="1"/>
    <col min="8" max="8" width="11.28125" style="0" customWidth="1"/>
    <col min="9" max="9" width="11.57421875" style="0" customWidth="1"/>
    <col min="10" max="10" width="12.140625" style="0" customWidth="1"/>
    <col min="13" max="13" width="2.421875" style="0" customWidth="1"/>
    <col min="14" max="14" width="1.1484375" style="0" customWidth="1"/>
  </cols>
  <sheetData>
    <row r="1" spans="1:14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5"/>
      <c r="B2" s="7" t="s">
        <v>1</v>
      </c>
      <c r="C2" s="7" t="s">
        <v>2</v>
      </c>
      <c r="E2" s="10" t="s">
        <v>0</v>
      </c>
      <c r="F2" s="11" t="s">
        <v>7</v>
      </c>
      <c r="G2" s="11" t="s">
        <v>14</v>
      </c>
      <c r="H2" s="6" t="s">
        <v>12</v>
      </c>
      <c r="I2" s="6" t="s">
        <v>13</v>
      </c>
      <c r="J2" s="6" t="s">
        <v>8</v>
      </c>
      <c r="K2" s="6" t="s">
        <v>9</v>
      </c>
      <c r="L2" s="14" t="s">
        <v>15</v>
      </c>
      <c r="N2" s="5"/>
    </row>
    <row r="3" spans="1:14" ht="12.75">
      <c r="A3" s="5"/>
      <c r="B3" s="8">
        <v>1</v>
      </c>
      <c r="C3" s="8">
        <v>1</v>
      </c>
      <c r="E3" s="4">
        <v>0</v>
      </c>
      <c r="F3" s="9">
        <f>($B$3*(E3/100))+($C$3*(100-E3)/100)</f>
        <v>1</v>
      </c>
      <c r="G3" s="9">
        <f>0.282772-0.0332*(EXP(0.00000000001867*$C$3*1000000000)-1)</f>
        <v>0.28214633357783153</v>
      </c>
      <c r="H3">
        <f>((100-E3)/100)*($C$6-$B$6)+$B$6</f>
        <v>0.16780392747297124</v>
      </c>
      <c r="I3">
        <f>((100-E3)/100)*($C$8-$B$8)+$B$8</f>
        <v>0.012165725578490457</v>
      </c>
      <c r="J3" s="22">
        <f aca="true" t="shared" si="0" ref="J3:J13">SevenSixAge(I3/H3)</f>
        <v>0.9999999999999992</v>
      </c>
      <c r="K3">
        <f>0.282772-0.0332*(EXP(0.00000000001867*J3*1000000000)-1)</f>
        <v>0.28214633357783153</v>
      </c>
      <c r="L3" s="21">
        <f>((K3/$G3)-1)*10000</f>
        <v>0</v>
      </c>
      <c r="N3" s="5"/>
    </row>
    <row r="4" spans="1:14" ht="12.75">
      <c r="A4" s="5"/>
      <c r="B4" s="1"/>
      <c r="C4" s="1"/>
      <c r="E4" s="4">
        <f aca="true" t="shared" si="1" ref="E4:E13">E3+10</f>
        <v>10</v>
      </c>
      <c r="F4" s="9">
        <f>($B$3*(E4/100))+($C$3*(100-E4)/100)</f>
        <v>1</v>
      </c>
      <c r="G4" s="9">
        <f>($G$13*(E4/100))+($G$3*(100-E4)/100)</f>
        <v>0.2821463335778316</v>
      </c>
      <c r="H4">
        <f aca="true" t="shared" si="2" ref="H4:H13">((100-E4)/100)*($C$6-$B$6)+$B$6</f>
        <v>0.16780392747297124</v>
      </c>
      <c r="I4">
        <f aca="true" t="shared" si="3" ref="I4:I13">((100-E4)/100)*($C$8-$B$8)+$B$8</f>
        <v>0.012165725578490457</v>
      </c>
      <c r="J4" s="22">
        <f t="shared" si="0"/>
        <v>0.9999999999999992</v>
      </c>
      <c r="K4">
        <f aca="true" t="shared" si="4" ref="K4:K13">0.282772-0.0332*(EXP(0.00000000001867*J4*1000000000)-1)</f>
        <v>0.28214633357783153</v>
      </c>
      <c r="L4" s="21">
        <f aca="true" t="shared" si="5" ref="L4:L12">((G4-K4)/K4)*10000</f>
        <v>1.967459598972417E-12</v>
      </c>
      <c r="N4" s="5"/>
    </row>
    <row r="5" spans="1:14" ht="12.75">
      <c r="A5" s="5"/>
      <c r="B5" s="7" t="s">
        <v>3</v>
      </c>
      <c r="C5" s="7" t="s">
        <v>5</v>
      </c>
      <c r="E5" s="4">
        <f t="shared" si="1"/>
        <v>20</v>
      </c>
      <c r="F5" s="9">
        <f aca="true" t="shared" si="6" ref="F5:F13">($B$3*(E5/100))+($C$3*(100-E5)/100)</f>
        <v>1</v>
      </c>
      <c r="G5" s="9">
        <f aca="true" t="shared" si="7" ref="G5:G12">($G$13*(E5/100))+($G$3*(100-E5)/100)</f>
        <v>0.28214633357783153</v>
      </c>
      <c r="H5">
        <f t="shared" si="2"/>
        <v>0.16780392747297124</v>
      </c>
      <c r="I5">
        <f t="shared" si="3"/>
        <v>0.012165725578490457</v>
      </c>
      <c r="J5" s="22">
        <f t="shared" si="0"/>
        <v>0.9999999999999992</v>
      </c>
      <c r="K5">
        <f t="shared" si="4"/>
        <v>0.28214633357783153</v>
      </c>
      <c r="L5" s="21">
        <f t="shared" si="5"/>
        <v>0</v>
      </c>
      <c r="N5" s="5"/>
    </row>
    <row r="6" spans="1:14" ht="12.75">
      <c r="A6" s="5"/>
      <c r="B6" s="24">
        <f>B14*(EXP(0.000000000155125*B3*1000000000)-1)</f>
        <v>0.16780392747297124</v>
      </c>
      <c r="C6" s="24">
        <f>C14*(EXP(0.000000000155125*C3*1000000000)-1)</f>
        <v>0.16780392747297124</v>
      </c>
      <c r="E6" s="4">
        <f t="shared" si="1"/>
        <v>30</v>
      </c>
      <c r="F6" s="9">
        <f t="shared" si="6"/>
        <v>1</v>
      </c>
      <c r="G6" s="9">
        <f t="shared" si="7"/>
        <v>0.28214633357783153</v>
      </c>
      <c r="H6">
        <f t="shared" si="2"/>
        <v>0.16780392747297124</v>
      </c>
      <c r="I6">
        <f t="shared" si="3"/>
        <v>0.012165725578490457</v>
      </c>
      <c r="J6" s="22">
        <f t="shared" si="0"/>
        <v>0.9999999999999992</v>
      </c>
      <c r="K6">
        <f t="shared" si="4"/>
        <v>0.28214633357783153</v>
      </c>
      <c r="L6" s="21">
        <f t="shared" si="5"/>
        <v>0</v>
      </c>
      <c r="N6" s="5"/>
    </row>
    <row r="7" spans="1:14" ht="12.75">
      <c r="A7" s="5"/>
      <c r="B7" s="7" t="s">
        <v>4</v>
      </c>
      <c r="C7" s="7" t="s">
        <v>6</v>
      </c>
      <c r="E7" s="4">
        <f t="shared" si="1"/>
        <v>40</v>
      </c>
      <c r="F7" s="9">
        <f t="shared" si="6"/>
        <v>1</v>
      </c>
      <c r="G7" s="9">
        <f t="shared" si="7"/>
        <v>0.2821463335778316</v>
      </c>
      <c r="H7">
        <f t="shared" si="2"/>
        <v>0.16780392747297124</v>
      </c>
      <c r="I7">
        <f t="shared" si="3"/>
        <v>0.012165725578490457</v>
      </c>
      <c r="J7" s="22">
        <f t="shared" si="0"/>
        <v>0.9999999999999992</v>
      </c>
      <c r="K7">
        <f t="shared" si="4"/>
        <v>0.28214633357783153</v>
      </c>
      <c r="L7" s="21">
        <f t="shared" si="5"/>
        <v>1.967459598972417E-12</v>
      </c>
      <c r="N7" s="5"/>
    </row>
    <row r="8" spans="1:14" ht="12.75">
      <c r="A8" s="5"/>
      <c r="B8" s="23">
        <f>B6*B11</f>
        <v>0.012165725578490457</v>
      </c>
      <c r="C8" s="23">
        <f>C6*C11</f>
        <v>0.012165725578490457</v>
      </c>
      <c r="E8" s="4">
        <f t="shared" si="1"/>
        <v>50</v>
      </c>
      <c r="F8" s="9">
        <f t="shared" si="6"/>
        <v>1</v>
      </c>
      <c r="G8" s="9">
        <f t="shared" si="7"/>
        <v>0.28214633357783153</v>
      </c>
      <c r="H8">
        <f t="shared" si="2"/>
        <v>0.16780392747297124</v>
      </c>
      <c r="I8">
        <f t="shared" si="3"/>
        <v>0.012165725578490457</v>
      </c>
      <c r="J8" s="22">
        <f t="shared" si="0"/>
        <v>0.9999999999999992</v>
      </c>
      <c r="K8">
        <f t="shared" si="4"/>
        <v>0.28214633357783153</v>
      </c>
      <c r="L8" s="21">
        <f t="shared" si="5"/>
        <v>0</v>
      </c>
      <c r="N8" s="5"/>
    </row>
    <row r="9" spans="1:14" ht="12.75">
      <c r="A9" s="5"/>
      <c r="B9" s="1"/>
      <c r="C9" s="1"/>
      <c r="E9" s="4">
        <f t="shared" si="1"/>
        <v>60</v>
      </c>
      <c r="F9" s="9">
        <f t="shared" si="6"/>
        <v>1</v>
      </c>
      <c r="G9" s="9">
        <f t="shared" si="7"/>
        <v>0.28214633357783153</v>
      </c>
      <c r="H9">
        <f t="shared" si="2"/>
        <v>0.16780392747297124</v>
      </c>
      <c r="I9">
        <f t="shared" si="3"/>
        <v>0.012165725578490457</v>
      </c>
      <c r="J9" s="22">
        <f t="shared" si="0"/>
        <v>0.9999999999999992</v>
      </c>
      <c r="K9">
        <f t="shared" si="4"/>
        <v>0.28214633357783153</v>
      </c>
      <c r="L9" s="21">
        <f t="shared" si="5"/>
        <v>0</v>
      </c>
      <c r="N9" s="5"/>
    </row>
    <row r="10" spans="1:14" ht="12.75">
      <c r="A10" s="5"/>
      <c r="B10" s="15" t="s">
        <v>11</v>
      </c>
      <c r="C10" s="15" t="s">
        <v>11</v>
      </c>
      <c r="E10" s="4">
        <f t="shared" si="1"/>
        <v>70</v>
      </c>
      <c r="F10" s="9">
        <f t="shared" si="6"/>
        <v>1</v>
      </c>
      <c r="G10" s="9">
        <f t="shared" si="7"/>
        <v>0.28214633357783153</v>
      </c>
      <c r="H10">
        <f t="shared" si="2"/>
        <v>0.16780392747297124</v>
      </c>
      <c r="I10">
        <f t="shared" si="3"/>
        <v>0.012165725578490457</v>
      </c>
      <c r="J10" s="22">
        <f t="shared" si="0"/>
        <v>0.9999999999999992</v>
      </c>
      <c r="K10">
        <f t="shared" si="4"/>
        <v>0.28214633357783153</v>
      </c>
      <c r="L10" s="21">
        <f t="shared" si="5"/>
        <v>0</v>
      </c>
      <c r="N10" s="5"/>
    </row>
    <row r="11" spans="1:14" ht="12.75">
      <c r="A11" s="5"/>
      <c r="B11" s="23">
        <f>AgeToSevenSix(B3)</f>
        <v>0.07249964742601173</v>
      </c>
      <c r="C11" s="23">
        <f>AgeToSevenSix(C3)</f>
        <v>0.07249964742601173</v>
      </c>
      <c r="E11" s="4">
        <f t="shared" si="1"/>
        <v>80</v>
      </c>
      <c r="F11" s="9">
        <f t="shared" si="6"/>
        <v>1</v>
      </c>
      <c r="G11" s="9">
        <f t="shared" si="7"/>
        <v>0.28214633357783153</v>
      </c>
      <c r="H11">
        <f t="shared" si="2"/>
        <v>0.16780392747297124</v>
      </c>
      <c r="I11">
        <f t="shared" si="3"/>
        <v>0.012165725578490457</v>
      </c>
      <c r="J11" s="22">
        <f t="shared" si="0"/>
        <v>0.9999999999999992</v>
      </c>
      <c r="K11">
        <f t="shared" si="4"/>
        <v>0.28214633357783153</v>
      </c>
      <c r="L11" s="21">
        <f t="shared" si="5"/>
        <v>0</v>
      </c>
      <c r="N11" s="5"/>
    </row>
    <row r="12" spans="1:14" ht="12.75">
      <c r="A12" s="5"/>
      <c r="B12" s="1"/>
      <c r="C12" s="1"/>
      <c r="E12" s="4">
        <f t="shared" si="1"/>
        <v>90</v>
      </c>
      <c r="F12" s="9">
        <f t="shared" si="6"/>
        <v>1</v>
      </c>
      <c r="G12" s="9">
        <f t="shared" si="7"/>
        <v>0.2821463335778316</v>
      </c>
      <c r="H12">
        <f t="shared" si="2"/>
        <v>0.16780392747297124</v>
      </c>
      <c r="I12">
        <f t="shared" si="3"/>
        <v>0.012165725578490457</v>
      </c>
      <c r="J12" s="22">
        <f t="shared" si="0"/>
        <v>0.9999999999999992</v>
      </c>
      <c r="K12">
        <f t="shared" si="4"/>
        <v>0.28214633357783153</v>
      </c>
      <c r="L12" s="21">
        <f t="shared" si="5"/>
        <v>1.967459598972417E-12</v>
      </c>
      <c r="N12" s="5"/>
    </row>
    <row r="13" spans="1:14" ht="12.75">
      <c r="A13" s="5"/>
      <c r="B13" s="7" t="s">
        <v>16</v>
      </c>
      <c r="C13" s="7" t="s">
        <v>17</v>
      </c>
      <c r="E13" s="4">
        <f t="shared" si="1"/>
        <v>100</v>
      </c>
      <c r="F13" s="9">
        <f t="shared" si="6"/>
        <v>1</v>
      </c>
      <c r="G13" s="9">
        <f>0.282772-0.0332*(EXP(0.00000000001867*$B$3*1000000000)-1)</f>
        <v>0.28214633357783153</v>
      </c>
      <c r="H13">
        <f t="shared" si="2"/>
        <v>0.16780392747297124</v>
      </c>
      <c r="I13">
        <f t="shared" si="3"/>
        <v>0.012165725578490457</v>
      </c>
      <c r="J13" s="22">
        <f t="shared" si="0"/>
        <v>0.9999999999999992</v>
      </c>
      <c r="K13">
        <f t="shared" si="4"/>
        <v>0.28214633357783153</v>
      </c>
      <c r="L13" s="21">
        <f>((K13/$G13)-1)*10000</f>
        <v>0</v>
      </c>
      <c r="N13" s="5"/>
    </row>
    <row r="14" spans="1:14" ht="12.75">
      <c r="A14" s="5"/>
      <c r="B14" s="8">
        <v>1</v>
      </c>
      <c r="C14" s="8">
        <v>1</v>
      </c>
      <c r="F14" s="9"/>
      <c r="G14" s="9"/>
      <c r="N14" s="5"/>
    </row>
    <row r="15" spans="1:14" ht="12.75">
      <c r="A15" s="5"/>
      <c r="B15" s="16"/>
      <c r="C15" s="3"/>
      <c r="F15" s="9"/>
      <c r="G15" s="9"/>
      <c r="N15" s="5"/>
    </row>
    <row r="16" spans="1:14" ht="12.75">
      <c r="A16" s="5"/>
      <c r="B16" s="16"/>
      <c r="C16" s="3"/>
      <c r="F16" s="9"/>
      <c r="G16" s="9"/>
      <c r="N16" s="5"/>
    </row>
    <row r="17" spans="1:14" ht="12.75">
      <c r="A17" s="5"/>
      <c r="B17" s="16"/>
      <c r="C17" s="3"/>
      <c r="F17" s="9"/>
      <c r="G17" s="9"/>
      <c r="N17" s="5"/>
    </row>
    <row r="18" spans="1:14" ht="12.75">
      <c r="A18" s="5"/>
      <c r="B18" s="16"/>
      <c r="C18" s="3"/>
      <c r="F18" s="9"/>
      <c r="G18" s="9"/>
      <c r="N18" s="5"/>
    </row>
    <row r="19" spans="1:14" ht="12.75">
      <c r="A19" s="5"/>
      <c r="B19" s="16"/>
      <c r="C19" s="3"/>
      <c r="F19" s="9"/>
      <c r="G19" s="9"/>
      <c r="N19" s="5"/>
    </row>
    <row r="20" spans="1:14" ht="12.75">
      <c r="A20" s="5"/>
      <c r="B20" s="16"/>
      <c r="C20" s="3"/>
      <c r="F20" s="9"/>
      <c r="G20" s="9"/>
      <c r="N20" s="5"/>
    </row>
    <row r="21" spans="1:14" ht="12.75">
      <c r="A21" s="5"/>
      <c r="B21" s="16"/>
      <c r="C21" s="3"/>
      <c r="F21" s="9"/>
      <c r="G21" s="9"/>
      <c r="N21" s="5"/>
    </row>
    <row r="22" spans="1:14" ht="12.75">
      <c r="A22" s="5"/>
      <c r="B22" s="16"/>
      <c r="C22" s="3"/>
      <c r="F22" s="9"/>
      <c r="G22" s="9"/>
      <c r="N22" s="5"/>
    </row>
    <row r="23" spans="1:14" ht="12.75">
      <c r="A23" s="5"/>
      <c r="B23" s="16"/>
      <c r="C23" s="3"/>
      <c r="F23" s="9"/>
      <c r="G23" s="9"/>
      <c r="N23" s="5"/>
    </row>
    <row r="24" spans="1:14" ht="12.75">
      <c r="A24" s="5"/>
      <c r="B24" s="16"/>
      <c r="C24" s="3"/>
      <c r="F24" s="9"/>
      <c r="G24" s="9"/>
      <c r="N24" s="5"/>
    </row>
    <row r="25" spans="1:14" ht="12.75">
      <c r="A25" s="5"/>
      <c r="B25" s="16"/>
      <c r="C25" s="3"/>
      <c r="F25" s="9"/>
      <c r="G25" s="9"/>
      <c r="N25" s="5"/>
    </row>
    <row r="26" spans="1:14" ht="12.75">
      <c r="A26" s="5"/>
      <c r="B26" s="16"/>
      <c r="C26" s="3"/>
      <c r="F26" s="9"/>
      <c r="G26" s="9"/>
      <c r="N26" s="5"/>
    </row>
    <row r="27" spans="1:14" ht="12.75">
      <c r="A27" s="5"/>
      <c r="B27" s="16"/>
      <c r="C27" s="3"/>
      <c r="F27" s="9"/>
      <c r="G27" s="9"/>
      <c r="N27" s="5"/>
    </row>
    <row r="28" spans="1:14" ht="12.75">
      <c r="A28" s="5"/>
      <c r="B28" s="16"/>
      <c r="C28" s="3"/>
      <c r="E28" s="2"/>
      <c r="F28" s="9"/>
      <c r="G28" s="9"/>
      <c r="N28" s="5"/>
    </row>
    <row r="29" spans="1:14" ht="12.75">
      <c r="A29" s="5"/>
      <c r="B29" s="16"/>
      <c r="C29" s="3"/>
      <c r="E29" s="13"/>
      <c r="F29" s="12"/>
      <c r="G29" s="12"/>
      <c r="H29" s="12"/>
      <c r="I29" s="12"/>
      <c r="J29" s="12"/>
      <c r="K29" s="12"/>
      <c r="N29" s="5"/>
    </row>
    <row r="30" spans="1:14" ht="12.75">
      <c r="A30" s="5"/>
      <c r="B30" s="16"/>
      <c r="C30" s="3"/>
      <c r="E30" s="13"/>
      <c r="F30" s="12"/>
      <c r="G30" s="12"/>
      <c r="H30" s="12"/>
      <c r="I30" s="12"/>
      <c r="J30" s="12"/>
      <c r="K30" s="12"/>
      <c r="N30" s="5"/>
    </row>
    <row r="31" spans="1:14" ht="12.75">
      <c r="A31" s="5"/>
      <c r="B31" s="16"/>
      <c r="C31" s="3"/>
      <c r="E31" s="13"/>
      <c r="F31" s="12"/>
      <c r="G31" s="12"/>
      <c r="H31" s="12"/>
      <c r="I31" s="12"/>
      <c r="J31" s="12"/>
      <c r="K31" s="12"/>
      <c r="N31" s="5"/>
    </row>
    <row r="32" spans="1:14" ht="12.75">
      <c r="A32" s="5"/>
      <c r="B32" s="16"/>
      <c r="C32" s="3"/>
      <c r="E32" s="13"/>
      <c r="F32" s="12"/>
      <c r="G32" s="12"/>
      <c r="H32" s="12"/>
      <c r="I32" s="12"/>
      <c r="J32" s="12"/>
      <c r="K32" s="12"/>
      <c r="N32" s="5"/>
    </row>
    <row r="33" spans="1:14" ht="12.75">
      <c r="A33" s="5"/>
      <c r="B33" s="16"/>
      <c r="C33" s="3"/>
      <c r="E33" s="13"/>
      <c r="F33" s="12"/>
      <c r="G33" s="12"/>
      <c r="H33" s="12"/>
      <c r="I33" s="12"/>
      <c r="J33" s="12"/>
      <c r="K33" s="12"/>
      <c r="N33" s="5"/>
    </row>
    <row r="34" spans="1:14" ht="12.75">
      <c r="A34" s="5"/>
      <c r="B34" s="16"/>
      <c r="C34" s="3"/>
      <c r="E34" s="13"/>
      <c r="F34" s="12"/>
      <c r="G34" s="12"/>
      <c r="H34" s="12"/>
      <c r="I34" s="12"/>
      <c r="J34" s="12"/>
      <c r="K34" s="12"/>
      <c r="N34" s="5"/>
    </row>
    <row r="35" spans="1:14" ht="12.75">
      <c r="A35" s="5"/>
      <c r="B35" s="16"/>
      <c r="C35" s="3"/>
      <c r="E35" s="13"/>
      <c r="F35" s="12"/>
      <c r="G35" s="12"/>
      <c r="H35" s="12"/>
      <c r="I35" s="12"/>
      <c r="J35" s="12"/>
      <c r="K35" s="12"/>
      <c r="N35" s="5"/>
    </row>
    <row r="36" spans="1:14" ht="12.75">
      <c r="A36" s="5"/>
      <c r="B36" s="16"/>
      <c r="C36" s="3"/>
      <c r="E36" s="13"/>
      <c r="F36" s="12"/>
      <c r="G36" s="12"/>
      <c r="H36" s="12"/>
      <c r="I36" s="12"/>
      <c r="J36" s="12"/>
      <c r="K36" s="12"/>
      <c r="N36" s="5"/>
    </row>
    <row r="37" spans="1:14" ht="12.75">
      <c r="A37" s="5"/>
      <c r="B37" s="3"/>
      <c r="C37" s="3"/>
      <c r="F37" s="9"/>
      <c r="G37" s="9"/>
      <c r="N37" s="5"/>
    </row>
    <row r="38" spans="1:14" ht="15">
      <c r="A38" s="5"/>
      <c r="B38" s="17" t="s">
        <v>10</v>
      </c>
      <c r="C38" s="1"/>
      <c r="F38" s="9"/>
      <c r="G38" s="9"/>
      <c r="N38" s="5"/>
    </row>
    <row r="39" spans="1:14" ht="15">
      <c r="A39" s="5"/>
      <c r="B39" s="17" t="s">
        <v>18</v>
      </c>
      <c r="C39" s="1"/>
      <c r="F39" s="9"/>
      <c r="G39" s="9"/>
      <c r="N39" s="5"/>
    </row>
    <row r="40" spans="1:14" ht="15">
      <c r="A40" s="5"/>
      <c r="B40" s="20" t="s">
        <v>19</v>
      </c>
      <c r="C40" s="1"/>
      <c r="F40" s="9"/>
      <c r="G40" s="9"/>
      <c r="N40" s="5"/>
    </row>
    <row r="41" spans="1:14" ht="12.75">
      <c r="A41" s="5"/>
      <c r="B41" s="18"/>
      <c r="C41" s="18"/>
      <c r="D41" s="5"/>
      <c r="E41" s="5"/>
      <c r="F41" s="19"/>
      <c r="G41" s="19"/>
      <c r="H41" s="5"/>
      <c r="I41" s="5"/>
      <c r="J41" s="5"/>
      <c r="K41" s="5"/>
      <c r="L41" s="5"/>
      <c r="M41" s="5"/>
      <c r="N41" s="5"/>
    </row>
    <row r="42" spans="1:14" ht="12.75">
      <c r="A42" s="5"/>
      <c r="N42" s="5"/>
    </row>
    <row r="43" spans="1:14" ht="12.75">
      <c r="A43" s="5"/>
      <c r="N43" s="5"/>
    </row>
    <row r="44" spans="1:14" ht="5.25" customHeight="1">
      <c r="A44" s="5"/>
      <c r="N44" s="5"/>
    </row>
  </sheetData>
  <printOptions/>
  <pageMargins left="0.75" right="0.75" top="0.63" bottom="0.57" header="0.5" footer="0.5"/>
  <pageSetup horizontalDpi="355" verticalDpi="355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tmh</dc:creator>
  <cp:keywords/>
  <dc:description/>
  <cp:lastModifiedBy>Mark Harrison</cp:lastModifiedBy>
  <cp:lastPrinted>2005-03-08T02:57:56Z</cp:lastPrinted>
  <dcterms:created xsi:type="dcterms:W3CDTF">2004-03-09T16:42:52Z</dcterms:created>
  <dcterms:modified xsi:type="dcterms:W3CDTF">2012-07-25T16:11:29Z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1540507098</vt:i4>
  </property>
  <property fmtid="{D5CDD505-2E9C-101B-9397-08002B2CF9AE}" pid="3" name="_EmailSubject">
    <vt:lpwstr/>
  </property>
  <property fmtid="{D5CDD505-2E9C-101B-9397-08002B2CF9AE}" pid="4" name="_AuthorEmail">
    <vt:lpwstr>tmh@oro.ess.ucla.edu</vt:lpwstr>
  </property>
  <property fmtid="{D5CDD505-2E9C-101B-9397-08002B2CF9AE}" pid="5" name="_AuthorEmailDisplayName">
    <vt:lpwstr>T Mark  Harrison</vt:lpwstr>
  </property>
  <property fmtid="{D5CDD505-2E9C-101B-9397-08002B2CF9AE}" pid="6" name="_ReviewingToolsShownOnce">
    <vt:lpwstr/>
  </property>
</Properties>
</file>