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5180" windowHeight="654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27" i="2" l="1"/>
  <c r="L22" i="2"/>
  <c r="N5" i="2"/>
  <c r="F8" i="2" s="1"/>
  <c r="E10" i="2" s="1"/>
  <c r="E11" i="2" s="1"/>
  <c r="J22" i="2"/>
  <c r="G22" i="2"/>
  <c r="N16" i="2"/>
  <c r="D18" i="2" s="1"/>
  <c r="K22" i="2" s="1"/>
  <c r="M22" i="2" s="1"/>
  <c r="E9" i="2"/>
  <c r="P22" i="2" l="1"/>
  <c r="B25" i="2"/>
  <c r="D29" i="2" s="1"/>
  <c r="D32" i="2" l="1"/>
  <c r="F35" i="2"/>
</calcChain>
</file>

<file path=xl/sharedStrings.xml><?xml version="1.0" encoding="utf-8"?>
<sst xmlns="http://schemas.openxmlformats.org/spreadsheetml/2006/main" count="66" uniqueCount="61">
  <si>
    <t>K content</t>
  </si>
  <si>
    <t>ppm</t>
  </si>
  <si>
    <t>40K/K</t>
  </si>
  <si>
    <t>lambda</t>
  </si>
  <si>
    <t>yr-1</t>
  </si>
  <si>
    <t>lambda_electron capture/</t>
  </si>
  <si>
    <t>Age of the Earth</t>
  </si>
  <si>
    <t>Ma</t>
  </si>
  <si>
    <t>4He/40Ar</t>
  </si>
  <si>
    <t>lambda_U238</t>
  </si>
  <si>
    <t>lambda_U235</t>
  </si>
  <si>
    <t>lambda_Th232</t>
  </si>
  <si>
    <t>yr^-1</t>
  </si>
  <si>
    <t>4He(t)=8*U*(Exp(lamda_U238*t) - 1) + 7*(U/137.88)*(Exp(lambda_U235*t) - 1) +6*3*U*(Exp(lamda_Th232*t) - 1)</t>
  </si>
  <si>
    <t>Th/U</t>
  </si>
  <si>
    <t>K/U wt</t>
  </si>
  <si>
    <t>K/U atomic</t>
  </si>
  <si>
    <t>Time (Ma)</t>
  </si>
  <si>
    <t>3He flux</t>
  </si>
  <si>
    <t>err</t>
  </si>
  <si>
    <t>4He/3He</t>
  </si>
  <si>
    <t>4He flux</t>
  </si>
  <si>
    <t>Mantle 4He</t>
  </si>
  <si>
    <t>moles</t>
  </si>
  <si>
    <t>K amount</t>
  </si>
  <si>
    <t>g</t>
  </si>
  <si>
    <t>Javoy et al. (2010)</t>
  </si>
  <si>
    <t>Lyubetskaya &amp; Korenaga (2007)</t>
  </si>
  <si>
    <t>McDonough and Sun (1995)</t>
  </si>
  <si>
    <t>K (ppm)</t>
  </si>
  <si>
    <t>2 sigma</t>
  </si>
  <si>
    <t>Compositional Model</t>
  </si>
  <si>
    <t>40Ar (moles)</t>
  </si>
  <si>
    <t>Mantle Residence</t>
  </si>
  <si>
    <t>Atmospheric+Crust 40Ar (moles)</t>
  </si>
  <si>
    <t>40Ar in the mantle (moles)</t>
  </si>
  <si>
    <t>Calculated 40Ar in the MORB source</t>
  </si>
  <si>
    <t>Calculate 40Ar produced over age of the Earth</t>
  </si>
  <si>
    <t>Mantle processing</t>
  </si>
  <si>
    <t>rate(g/yr)</t>
  </si>
  <si>
    <t>(moles/yr)</t>
  </si>
  <si>
    <t>3He/4He (Ra)</t>
  </si>
  <si>
    <t>Mantle 40Ar</t>
  </si>
  <si>
    <t>conc (moles/g)</t>
  </si>
  <si>
    <t>(moles)</t>
  </si>
  <si>
    <t>Conc of 40Ar in the reservoir</t>
  </si>
  <si>
    <t>(moles/g)</t>
  </si>
  <si>
    <t>Missing 40Ar budget (moles)</t>
  </si>
  <si>
    <t>Parameters used in calculation</t>
  </si>
  <si>
    <t>40Ar(t)=K*(40K/K)*(lambda_electron capture/lambda)*(Exp(lambda*t)-1)</t>
  </si>
  <si>
    <t>Total 40Ar in MORB source</t>
  </si>
  <si>
    <t>K/U ratio of the MORB source</t>
  </si>
  <si>
    <t>Minimum K content of reservoir</t>
  </si>
  <si>
    <t>(ppm)</t>
  </si>
  <si>
    <t>Atmosphere accounts for 1.65e18 moles</t>
  </si>
  <si>
    <t>Mass of reservoir (g)</t>
  </si>
  <si>
    <t>Fraction 40Ar in mantle</t>
  </si>
  <si>
    <t>Fraction 40Ar in MORB source</t>
  </si>
  <si>
    <t>Mass of MORB source</t>
  </si>
  <si>
    <t>(e.g.,LLSVPs)</t>
  </si>
  <si>
    <t>Concentration contrast (MORB/missing reservoir)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</si>
</sst>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1" fontId="0" fillId="0" borderId="0" xfId="0" applyNumberFormat="1"/>
    <xf numFmtId="3" fontId="0" fillId="0" borderId="0" xfId="0" applyNumberFormat="1"/>
    <xf numFmtId="0" fontId="1" fillId="0" borderId="0" xfId="0" applyFont="1"/>
    <xf numFmtId="0" fontId="3" fillId="0" borderId="0" xfId="0" applyFont="1"/>
    <xf numFmtId="2" fontId="0" fillId="0" borderId="0" xfId="0" applyNumberFormat="1"/>
    <xf numFmtId="1" fontId="0" fillId="0" borderId="0" xfId="0" applyNumberFormat="1"/>
    <xf numFmtId="0" fontId="0" fillId="2" borderId="0" xfId="0" applyFill="1"/>
    <xf numFmtId="11" fontId="0" fillId="2" borderId="0" xfId="0" applyNumberFormat="1" applyFill="1"/>
    <xf numFmtId="164" fontId="0" fillId="2" borderId="0" xfId="0" applyNumberFormat="1" applyFill="1"/>
    <xf numFmtId="0" fontId="2" fillId="2" borderId="0" xfId="0" applyFont="1" applyFill="1"/>
    <xf numFmtId="0" fontId="0" fillId="3" borderId="0" xfId="0" applyFill="1"/>
    <xf numFmtId="3" fontId="0" fillId="3" borderId="0" xfId="0" applyNumberFormat="1" applyFill="1"/>
    <xf numFmtId="11" fontId="0" fillId="3" borderId="0" xfId="0" applyNumberFormat="1" applyFill="1"/>
    <xf numFmtId="0" fontId="1" fillId="2" borderId="0" xfId="0" applyFont="1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workbookViewId="0">
      <selection activeCell="B1" sqref="B1"/>
    </sheetView>
  </sheetViews>
  <sheetFormatPr defaultRowHeight="15" x14ac:dyDescent="0.25"/>
  <cols>
    <col min="3" max="3" width="9.42578125" bestFit="1" customWidth="1"/>
    <col min="4" max="4" width="10.5703125" customWidth="1"/>
    <col min="9" max="9" width="8.7109375" customWidth="1"/>
    <col min="10" max="10" width="13.85546875" customWidth="1"/>
    <col min="11" max="11" width="12.85546875" customWidth="1"/>
    <col min="12" max="12" width="13.7109375" customWidth="1"/>
  </cols>
  <sheetData>
    <row r="1" spans="1:22" x14ac:dyDescent="0.25">
      <c r="A1" s="3" t="s">
        <v>31</v>
      </c>
      <c r="E1" s="3" t="s">
        <v>29</v>
      </c>
      <c r="F1" s="3" t="s">
        <v>30</v>
      </c>
      <c r="N1" s="14" t="s">
        <v>48</v>
      </c>
      <c r="O1" s="7"/>
      <c r="P1" s="7"/>
      <c r="Q1" s="7"/>
      <c r="R1" s="7"/>
      <c r="S1" s="7"/>
      <c r="T1" s="7"/>
      <c r="U1" s="7"/>
      <c r="V1" s="7"/>
    </row>
    <row r="2" spans="1:22" x14ac:dyDescent="0.25">
      <c r="B2" t="s">
        <v>26</v>
      </c>
      <c r="E2">
        <v>154</v>
      </c>
      <c r="F2">
        <v>34</v>
      </c>
      <c r="N2" s="7"/>
      <c r="O2" s="7"/>
      <c r="P2" s="7"/>
      <c r="Q2" s="7"/>
      <c r="R2" s="7"/>
      <c r="S2" s="7"/>
      <c r="T2" s="7"/>
      <c r="U2" s="7"/>
      <c r="V2" s="7"/>
    </row>
    <row r="3" spans="1:22" x14ac:dyDescent="0.25">
      <c r="B3" t="s">
        <v>27</v>
      </c>
      <c r="E3">
        <v>197</v>
      </c>
      <c r="F3">
        <v>43</v>
      </c>
      <c r="N3" s="7" t="s">
        <v>24</v>
      </c>
      <c r="O3" s="14" t="s">
        <v>2</v>
      </c>
      <c r="P3" s="14" t="s">
        <v>3</v>
      </c>
      <c r="Q3" s="14" t="s">
        <v>5</v>
      </c>
      <c r="R3" s="7"/>
      <c r="S3" s="7"/>
      <c r="T3" s="7"/>
      <c r="U3" s="7"/>
      <c r="V3" s="7"/>
    </row>
    <row r="4" spans="1:22" x14ac:dyDescent="0.25">
      <c r="B4" t="s">
        <v>28</v>
      </c>
      <c r="E4">
        <v>282</v>
      </c>
      <c r="F4">
        <v>60</v>
      </c>
      <c r="N4" s="7" t="s">
        <v>23</v>
      </c>
      <c r="O4" s="7"/>
      <c r="P4" s="14" t="s">
        <v>4</v>
      </c>
      <c r="Q4" s="14" t="s">
        <v>3</v>
      </c>
      <c r="R4" s="7"/>
      <c r="S4" s="7"/>
      <c r="T4" s="7"/>
      <c r="U4" s="7"/>
      <c r="V4" s="7"/>
    </row>
    <row r="5" spans="1:22" x14ac:dyDescent="0.25">
      <c r="A5" s="3" t="s">
        <v>37</v>
      </c>
      <c r="N5" s="8">
        <f>((B8*0.000001)*4E+27)/39.098</f>
        <v>0</v>
      </c>
      <c r="O5" s="7">
        <v>1.17E-4</v>
      </c>
      <c r="P5" s="8">
        <v>5.5400000000000005E-10</v>
      </c>
      <c r="Q5" s="7">
        <v>0.1048</v>
      </c>
      <c r="R5" s="7"/>
      <c r="S5" s="7"/>
      <c r="T5" s="7"/>
      <c r="U5" s="7"/>
      <c r="V5" s="7"/>
    </row>
    <row r="6" spans="1:22" x14ac:dyDescent="0.25">
      <c r="B6" s="3" t="s">
        <v>0</v>
      </c>
      <c r="D6" s="3" t="s">
        <v>6</v>
      </c>
      <c r="F6" s="3" t="s">
        <v>32</v>
      </c>
      <c r="N6" s="7"/>
      <c r="O6" s="7"/>
      <c r="P6" s="7"/>
      <c r="Q6" s="7"/>
      <c r="R6" s="7"/>
      <c r="S6" s="7"/>
      <c r="T6" s="7"/>
      <c r="U6" s="7"/>
      <c r="V6" s="7"/>
    </row>
    <row r="7" spans="1:22" x14ac:dyDescent="0.25">
      <c r="B7" s="3" t="s">
        <v>1</v>
      </c>
      <c r="D7" s="3" t="s">
        <v>7</v>
      </c>
      <c r="N7" s="7"/>
      <c r="O7" s="7"/>
      <c r="P7" s="7"/>
      <c r="Q7" s="7"/>
      <c r="R7" s="7"/>
      <c r="S7" s="7"/>
      <c r="T7" s="7"/>
      <c r="U7" s="7"/>
      <c r="V7" s="7"/>
    </row>
    <row r="8" spans="1:22" x14ac:dyDescent="0.25">
      <c r="B8" s="11"/>
      <c r="D8" s="1">
        <v>4500000000</v>
      </c>
      <c r="F8" s="1">
        <f>($N$5*O5*Q5*(EXP($P$5*D8)-1))</f>
        <v>0</v>
      </c>
      <c r="L8" s="1"/>
      <c r="N8" s="14" t="s">
        <v>9</v>
      </c>
      <c r="O8" s="14"/>
      <c r="P8" s="14" t="s">
        <v>10</v>
      </c>
      <c r="Q8" s="14"/>
      <c r="R8" s="14" t="s">
        <v>11</v>
      </c>
      <c r="S8" s="14"/>
      <c r="T8" s="14"/>
      <c r="U8" s="7"/>
      <c r="V8" s="7"/>
    </row>
    <row r="9" spans="1:22" x14ac:dyDescent="0.25">
      <c r="B9" s="3" t="s">
        <v>34</v>
      </c>
      <c r="E9">
        <f>78000000000000000000/40</f>
        <v>1.95E+18</v>
      </c>
      <c r="G9" t="s">
        <v>54</v>
      </c>
      <c r="N9" s="14" t="s">
        <v>12</v>
      </c>
      <c r="O9" s="14"/>
      <c r="P9" s="14" t="s">
        <v>12</v>
      </c>
      <c r="Q9" s="14"/>
      <c r="R9" s="14" t="s">
        <v>12</v>
      </c>
      <c r="S9" s="14"/>
      <c r="T9" s="14"/>
      <c r="U9" s="7"/>
      <c r="V9" s="7"/>
    </row>
    <row r="10" spans="1:22" x14ac:dyDescent="0.25">
      <c r="B10" s="3" t="s">
        <v>35</v>
      </c>
      <c r="E10" s="1">
        <f>F8-E9</f>
        <v>-1.95E+18</v>
      </c>
      <c r="N10" s="9">
        <v>1.5510000000000001E-10</v>
      </c>
      <c r="O10" s="9"/>
      <c r="P10" s="9">
        <v>9.8489999999999998E-10</v>
      </c>
      <c r="Q10" s="9"/>
      <c r="R10" s="9">
        <v>4.9329999999999999E-11</v>
      </c>
      <c r="S10" s="7"/>
      <c r="T10" s="8"/>
      <c r="U10" s="7"/>
      <c r="V10" s="7"/>
    </row>
    <row r="11" spans="1:22" x14ac:dyDescent="0.25">
      <c r="B11" s="3" t="s">
        <v>56</v>
      </c>
      <c r="E11" s="5" t="e">
        <f>E10/F8</f>
        <v>#DIV/0!</v>
      </c>
      <c r="N11" s="7"/>
      <c r="O11" s="7"/>
      <c r="P11" s="7"/>
      <c r="Q11" s="7"/>
      <c r="R11" s="7"/>
      <c r="S11" s="7"/>
      <c r="T11" s="7"/>
      <c r="U11" s="7"/>
      <c r="V11" s="7"/>
    </row>
    <row r="12" spans="1:22" x14ac:dyDescent="0.25">
      <c r="B12" s="3"/>
      <c r="E12" s="5"/>
      <c r="N12" s="7"/>
      <c r="O12" s="7"/>
      <c r="P12" s="7"/>
      <c r="Q12" s="7"/>
      <c r="R12" s="7"/>
      <c r="S12" s="7"/>
      <c r="T12" s="7"/>
      <c r="U12" s="7"/>
      <c r="V12" s="7"/>
    </row>
    <row r="13" spans="1:22" x14ac:dyDescent="0.25">
      <c r="A13" s="3" t="s">
        <v>36</v>
      </c>
      <c r="B13" s="2"/>
      <c r="G13" s="3" t="s">
        <v>51</v>
      </c>
      <c r="N13" s="7" t="s">
        <v>13</v>
      </c>
      <c r="O13" s="7"/>
      <c r="P13" s="7"/>
      <c r="Q13" s="7"/>
      <c r="R13" s="7"/>
      <c r="S13" s="7"/>
      <c r="T13" s="7"/>
      <c r="U13" s="7"/>
      <c r="V13" s="7"/>
    </row>
    <row r="14" spans="1:22" x14ac:dyDescent="0.25">
      <c r="B14" s="4" t="s">
        <v>14</v>
      </c>
      <c r="C14" s="4" t="s">
        <v>15</v>
      </c>
      <c r="G14">
        <v>13800</v>
      </c>
      <c r="N14" s="7" t="s">
        <v>49</v>
      </c>
      <c r="O14" s="7"/>
      <c r="P14" s="7"/>
      <c r="Q14" s="7"/>
      <c r="R14" s="7"/>
      <c r="S14" s="8"/>
      <c r="T14" s="7"/>
      <c r="U14" s="7"/>
      <c r="V14" s="7"/>
    </row>
    <row r="15" spans="1:22" x14ac:dyDescent="0.25">
      <c r="B15" s="15"/>
      <c r="C15" s="12"/>
      <c r="G15">
        <v>18100</v>
      </c>
      <c r="N15" s="10" t="s">
        <v>16</v>
      </c>
      <c r="O15" s="7"/>
      <c r="P15" s="7"/>
      <c r="Q15" s="7"/>
      <c r="R15" s="7"/>
      <c r="S15" s="7"/>
      <c r="T15" s="7"/>
      <c r="U15" s="7"/>
      <c r="V15" s="7"/>
    </row>
    <row r="16" spans="1:22" x14ac:dyDescent="0.25">
      <c r="B16" s="3" t="s">
        <v>33</v>
      </c>
      <c r="N16" s="7">
        <f>C15*(238.029/39.098)</f>
        <v>0</v>
      </c>
      <c r="O16" s="7"/>
      <c r="P16" s="7"/>
      <c r="Q16" s="7"/>
      <c r="R16" s="7"/>
      <c r="S16" s="7"/>
      <c r="T16" s="7"/>
      <c r="U16" s="7"/>
      <c r="V16" s="7"/>
    </row>
    <row r="17" spans="1:16" x14ac:dyDescent="0.25">
      <c r="B17" s="3" t="s">
        <v>17</v>
      </c>
      <c r="D17" s="3" t="s">
        <v>8</v>
      </c>
    </row>
    <row r="18" spans="1:16" x14ac:dyDescent="0.25">
      <c r="B18" s="13"/>
      <c r="D18" s="5" t="e">
        <f>(8*(EXP($N$10*B18)-1)+7*(1/137.88)*(EXP($P$10*B18)-1)+6*$B$15*(EXP($R$10*B18)-1))/($N$16*0.0000123*(EXP($P$5*B18)-1))</f>
        <v>#DIV/0!</v>
      </c>
    </row>
    <row r="20" spans="1:16" x14ac:dyDescent="0.25">
      <c r="B20" s="3" t="s">
        <v>18</v>
      </c>
      <c r="C20" s="3" t="s">
        <v>19</v>
      </c>
      <c r="D20" s="3" t="s">
        <v>41</v>
      </c>
      <c r="F20" s="3" t="s">
        <v>20</v>
      </c>
      <c r="G20" s="3" t="s">
        <v>21</v>
      </c>
      <c r="H20" s="3" t="s">
        <v>38</v>
      </c>
      <c r="J20" s="3" t="s">
        <v>22</v>
      </c>
      <c r="K20" s="3" t="s">
        <v>42</v>
      </c>
      <c r="L20" s="3" t="s">
        <v>58</v>
      </c>
      <c r="M20" s="3" t="s">
        <v>50</v>
      </c>
      <c r="P20" s="3" t="s">
        <v>57</v>
      </c>
    </row>
    <row r="21" spans="1:16" x14ac:dyDescent="0.25">
      <c r="B21" s="3" t="s">
        <v>40</v>
      </c>
      <c r="G21" s="3" t="s">
        <v>40</v>
      </c>
      <c r="H21" s="3" t="s">
        <v>39</v>
      </c>
      <c r="J21" s="3" t="s">
        <v>43</v>
      </c>
      <c r="K21" s="3" t="s">
        <v>43</v>
      </c>
      <c r="L21" s="3" t="s">
        <v>25</v>
      </c>
      <c r="M21" s="3" t="s">
        <v>44</v>
      </c>
    </row>
    <row r="22" spans="1:16" x14ac:dyDescent="0.25">
      <c r="B22">
        <v>527</v>
      </c>
      <c r="C22">
        <v>102</v>
      </c>
      <c r="D22">
        <v>8</v>
      </c>
      <c r="F22">
        <v>89900</v>
      </c>
      <c r="G22" s="1">
        <f>B22*F22</f>
        <v>47377300</v>
      </c>
      <c r="H22" s="1">
        <v>7E+17</v>
      </c>
      <c r="J22" s="1">
        <f>G22/H22</f>
        <v>6.768185714285714E-11</v>
      </c>
      <c r="K22" s="1" t="e">
        <f>J22/D18</f>
        <v>#DIV/0!</v>
      </c>
      <c r="L22" s="1">
        <f>4E+27*0.98</f>
        <v>3.9199999999999998E+27</v>
      </c>
      <c r="M22" s="1" t="e">
        <f>K22*L22</f>
        <v>#DIV/0!</v>
      </c>
      <c r="P22" s="5" t="e">
        <f>M22/F8</f>
        <v>#DIV/0!</v>
      </c>
    </row>
    <row r="23" spans="1:16" x14ac:dyDescent="0.25">
      <c r="L23" s="1"/>
    </row>
    <row r="24" spans="1:16" x14ac:dyDescent="0.25">
      <c r="A24" s="3" t="s">
        <v>47</v>
      </c>
      <c r="D24" s="3"/>
    </row>
    <row r="25" spans="1:16" x14ac:dyDescent="0.25">
      <c r="B25" s="1" t="e">
        <f>E10-M22</f>
        <v>#DIV/0!</v>
      </c>
      <c r="D25" s="1"/>
    </row>
    <row r="27" spans="1:16" x14ac:dyDescent="0.25">
      <c r="A27" s="3" t="s">
        <v>55</v>
      </c>
      <c r="D27" s="1">
        <f>4E+27-L22</f>
        <v>8.0000000000000265E+25</v>
      </c>
      <c r="K27" s="1"/>
    </row>
    <row r="28" spans="1:16" x14ac:dyDescent="0.25">
      <c r="A28" s="3" t="s">
        <v>59</v>
      </c>
      <c r="F28" s="3"/>
    </row>
    <row r="29" spans="1:16" x14ac:dyDescent="0.25">
      <c r="A29" s="3" t="s">
        <v>45</v>
      </c>
      <c r="D29" s="1" t="e">
        <f>B25/D27</f>
        <v>#DIV/0!</v>
      </c>
      <c r="E29" s="1"/>
      <c r="F29" s="6"/>
    </row>
    <row r="30" spans="1:16" x14ac:dyDescent="0.25">
      <c r="A30" s="3" t="s">
        <v>46</v>
      </c>
    </row>
    <row r="32" spans="1:16" x14ac:dyDescent="0.25">
      <c r="A32" s="3" t="s">
        <v>52</v>
      </c>
      <c r="D32" s="6" t="e">
        <f>((D29/(O5*Q5*(EXP(P5*D8)-1)))*40)*1000000</f>
        <v>#DIV/0!</v>
      </c>
      <c r="F32" s="1"/>
    </row>
    <row r="33" spans="1:6" x14ac:dyDescent="0.25">
      <c r="A33" s="3" t="s">
        <v>53</v>
      </c>
      <c r="D33" s="1"/>
      <c r="F33" s="1"/>
    </row>
    <row r="35" spans="1:6" x14ac:dyDescent="0.25">
      <c r="A35" s="3" t="s">
        <v>60</v>
      </c>
      <c r="F35" s="6" t="e">
        <f>D29/K22</f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Harvard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Sujoy</dc:creator>
  <cp:lastModifiedBy>Sujoy</cp:lastModifiedBy>
  <dcterms:created xsi:type="dcterms:W3CDTF">2012-07-26T06:56:48Z</dcterms:created>
  <dcterms:modified xsi:type="dcterms:W3CDTF">2012-07-27T06:55:21Z</dcterms:modified>
</cp:coreProperties>
</file>